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Ten_skoroszyt" defaultThemeVersion="124226"/>
  <bookViews>
    <workbookView xWindow="-120" yWindow="-120" windowWidth="29040" windowHeight="15840" tabRatio="769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Osw_Benef" sheetId="57" r:id="rId6"/>
    <sheet name="XI_RODO_inni" sheetId="61" r:id="rId7"/>
    <sheet name="Zal_IX_A16" sheetId="51" r:id="rId8"/>
    <sheet name="Zal_IX_A17" sheetId="58" r:id="rId9"/>
    <sheet name="Zal_IX_A18" sheetId="59" r:id="rId10"/>
    <sheet name="Zal_IX_A19" sheetId="60" r:id="rId11"/>
    <sheet name="Zał_IX_B1_RODO" sheetId="62" r:id="rId12"/>
    <sheet name="Zal_IX_B3_RODO_pozyskani" sheetId="6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4" hidden="1">IX_Info_Zalacz!$A$1:$D$57</definedName>
    <definedName name="_xlnm._FilterDatabase" localSheetId="3" hidden="1">VII_Wskazn_VIII_Zobow!$A$1:$H$62</definedName>
    <definedName name="_xlnm._FilterDatabase" localSheetId="5" hidden="1">X_Osw_Benef!$A$1:$D$15</definedName>
    <definedName name="_xlnm._FilterDatabase" localSheetId="7" hidden="1">Zal_IX_A16!$A$2:$G$28</definedName>
    <definedName name="_xlnm._FilterDatabase" localSheetId="9" hidden="1">Zal_IX_A18!$A$2:$F$23</definedName>
    <definedName name="a" localSheetId="5">[1]Listy!#REF!</definedName>
    <definedName name="a" localSheetId="8">[1]Listy!#REF!</definedName>
    <definedName name="a" localSheetId="9">[2]Listy!#REF!</definedName>
    <definedName name="a" localSheetId="10">[1]Listy!#REF!</definedName>
    <definedName name="a">[2]Listy!#REF!</definedName>
    <definedName name="altenratywa">[3]Lista!$A$6:$A$8</definedName>
    <definedName name="alternatywa" localSheetId="5">[1]Listy!$A$65:$A$67</definedName>
    <definedName name="alternatywa" localSheetId="8">[1]Listy!$A$65:$A$67</definedName>
    <definedName name="alternatywa" localSheetId="9">[2]Listy!$A$65:$A$67</definedName>
    <definedName name="alternatywa" localSheetId="10">[1]Listy!$A$65:$A$67</definedName>
    <definedName name="alternatywa">[2]Listy!$A$65:$A$67</definedName>
    <definedName name="b">[1]Listy!#REF!</definedName>
    <definedName name="bbb">[1]Listy!#REF!</definedName>
    <definedName name="bbbbb">[4]Sekcje_B_III.!#REF!</definedName>
    <definedName name="cel_wopp" localSheetId="5">[1]Listy!$A$1:$A$5</definedName>
    <definedName name="cel_wopp" localSheetId="8">[1]Listy!$A$1:$A$5</definedName>
    <definedName name="cel_wopp" localSheetId="9">[2]Listy!$A$1:$A$5</definedName>
    <definedName name="cel_wopp" localSheetId="10">[1]Listy!$A$1:$A$5</definedName>
    <definedName name="cel_wopp">[2]Listy!$A$1:$A$5</definedName>
    <definedName name="ddd" localSheetId="5">[5]Sekcje_III!#REF!</definedName>
    <definedName name="ddd" localSheetId="8">[5]Sekcje_III!#REF!</definedName>
    <definedName name="ddd" localSheetId="9">[5]Sekcje_III!#REF!</definedName>
    <definedName name="ddd" localSheetId="10">[5]Sekcje_III!#REF!</definedName>
    <definedName name="ddd">[5]Sekcje_III!#REF!</definedName>
    <definedName name="dddd">'[6]Sekcje_B_III. Opis operacji'!#REF!</definedName>
    <definedName name="Dzialania" localSheetId="5">#REF!</definedName>
    <definedName name="Dzialania" localSheetId="8">#REF!</definedName>
    <definedName name="Dzialania" localSheetId="9">#REF!</definedName>
    <definedName name="Dzialania" localSheetId="10">#REF!</definedName>
    <definedName name="Dzialania">#REF!</definedName>
    <definedName name="forma" localSheetId="5">[1]Listy!$A$98:$A$110</definedName>
    <definedName name="forma" localSheetId="8">[1]Listy!$A$98:$A$110</definedName>
    <definedName name="forma" localSheetId="9">[2]Listy!$A$98:$A$110</definedName>
    <definedName name="forma" localSheetId="10">[1]Listy!$A$98:$A$110</definedName>
    <definedName name="forma">[2]Listy!$A$98:$A$110</definedName>
    <definedName name="forma_prawna" localSheetId="5">[1]Listy!#REF!</definedName>
    <definedName name="forma_prawna" localSheetId="8">[1]Listy!#REF!</definedName>
    <definedName name="forma_prawna" localSheetId="9">[2]Listy!#REF!</definedName>
    <definedName name="forma_prawna" localSheetId="10">[1]Listy!#REF!</definedName>
    <definedName name="forma_prawna">[2]Listy!#REF!</definedName>
    <definedName name="forma_prawna1" localSheetId="5">[1]Listy!$A$7:$A$11</definedName>
    <definedName name="forma_prawna1" localSheetId="8">[1]Listy!$A$7:$A$11</definedName>
    <definedName name="forma_prawna1" localSheetId="9">[2]Listy!$A$7:$A$11</definedName>
    <definedName name="forma_prawna1" localSheetId="10">[1]Listy!$A$7:$A$11</definedName>
    <definedName name="forma_prawna1">[2]Listy!$A$7:$A$11</definedName>
    <definedName name="fsdfsdfdf">[1]Listy!$A$65:$A$67</definedName>
    <definedName name="I_I" localSheetId="5">[7]Sekcje_III!#REF!</definedName>
    <definedName name="I_I" localSheetId="8">[7]Sekcje_III!#REF!</definedName>
    <definedName name="I_I" localSheetId="9">[7]Sekcje_III!#REF!</definedName>
    <definedName name="I_I" localSheetId="10">[7]Sekcje_III!#REF!</definedName>
    <definedName name="I_I">[7]Sekcje_III!#REF!</definedName>
    <definedName name="innowacja" localSheetId="5">[1]Listy!$A$69:$A$71</definedName>
    <definedName name="innowacja" localSheetId="8">[1]Listy!$A$69:$A$71</definedName>
    <definedName name="innowacja" localSheetId="9">[2]Listy!$A$69:$A$71</definedName>
    <definedName name="innowacja" localSheetId="10">[1]Listy!$A$69:$A$71</definedName>
    <definedName name="innowacja">[2]Listy!$A$69:$A$71</definedName>
    <definedName name="IXSY" localSheetId="5">[8]III.Charakt.!$AP$1:$AP$2</definedName>
    <definedName name="IXSY" localSheetId="8">[8]III.Charakt.!$AP$1:$AP$2</definedName>
    <definedName name="IXSY" localSheetId="9">[9]III.Charakt.!$AP$1:$AP$2</definedName>
    <definedName name="IXSY" localSheetId="10">[8]III.Charakt.!$AP$1:$AP$2</definedName>
    <definedName name="IXSY">[9]III.Charakt.!$AP$1:$AP$2</definedName>
    <definedName name="jjj" localSheetId="5">[10]Sekcje_III!#REF!</definedName>
    <definedName name="jjj" localSheetId="8">[10]Sekcje_III!#REF!</definedName>
    <definedName name="jjj" localSheetId="9">[11]Sekcje_III!#REF!</definedName>
    <definedName name="jjj" localSheetId="10">[10]Sekcje_III!#REF!</definedName>
    <definedName name="jjj">[11]Sekcje_III!#REF!</definedName>
    <definedName name="ka">[2]Listy!$A$73:$A$76</definedName>
    <definedName name="limit" localSheetId="5">[1]Listy!$A$112:$A$114</definedName>
    <definedName name="limit" localSheetId="8">[1]Listy!$A$112:$A$114</definedName>
    <definedName name="limit" localSheetId="9">[2]Listy!$A$112:$A$114</definedName>
    <definedName name="limit" localSheetId="10">[1]Listy!$A$112:$A$114</definedName>
    <definedName name="limit">[2]Listy!$A$112:$A$114</definedName>
    <definedName name="nnnnn">[12]Sekcje_B_III.!#REF!</definedName>
    <definedName name="_xlnm.Print_Area" localSheetId="0">I_IV!$A$1:$M$110</definedName>
    <definedName name="_xlnm.Print_Area" localSheetId="4">IX_Info_Zalacz!$A$1:$D$57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VII_Wskazn_VIII_Zobow!$A$1:$H$64</definedName>
    <definedName name="_xlnm.Print_Area" localSheetId="5">X_Osw_Benef!$A$1:$D$15</definedName>
    <definedName name="_xlnm.Print_Area" localSheetId="6">XI_RODO_inni!$A$1:$D$10</definedName>
    <definedName name="_xlnm.Print_Area" localSheetId="7">Zal_IX_A16!$A$1:$G$29</definedName>
    <definedName name="_xlnm.Print_Area" localSheetId="8">Zal_IX_A17!$A$1:$K$24</definedName>
    <definedName name="_xlnm.Print_Area" localSheetId="9">Zal_IX_A18!$A$1:$F$23</definedName>
    <definedName name="_xlnm.Print_Area" localSheetId="10">Zal_IX_A19!$A$1:$L$23</definedName>
    <definedName name="_xlnm.Print_Area" localSheetId="12">Zal_IX_B3_RODO_pozyskani!$A$1:$H$41</definedName>
    <definedName name="_xlnm.Print_Area" localSheetId="11">Zał_IX_B1_RODO!$A$1:$H$69</definedName>
    <definedName name="obywatelstwo" localSheetId="5">[1]Listy!$A$13:$A$41</definedName>
    <definedName name="obywatelstwo" localSheetId="8">[1]Listy!$A$13:$A$41</definedName>
    <definedName name="obywatelstwo" localSheetId="9">[2]Listy!$A$13:$A$41</definedName>
    <definedName name="obywatelstwo" localSheetId="10">[1]Listy!$A$13:$A$41</definedName>
    <definedName name="obywatelstwo">[2]Listy!$A$13:$A$41</definedName>
    <definedName name="OSw" localSheetId="5">[2]Listy!#REF!</definedName>
    <definedName name="OSw" localSheetId="8">[2]Listy!#REF!</definedName>
    <definedName name="OSw" localSheetId="9">[2]Listy!#REF!</definedName>
    <definedName name="OSw" localSheetId="10">[2]Listy!#REF!</definedName>
    <definedName name="OSw">[2]Listy!#REF!</definedName>
    <definedName name="oswiadczenie">[13]Listy!$A$166:$A$168</definedName>
    <definedName name="PKD" localSheetId="5">[1]Listy!$A$79:$A$82</definedName>
    <definedName name="PKD" localSheetId="8">[1]Listy!$A$79:$A$82</definedName>
    <definedName name="PKD" localSheetId="9">[2]Listy!$A$79:$A$82</definedName>
    <definedName name="PKD" localSheetId="10">[1]Listy!$A$79:$A$82</definedName>
    <definedName name="PKD">[2]Listy!$A$79:$A$82</definedName>
    <definedName name="płeć" localSheetId="5">[1]Listy!$A$43:$A$45</definedName>
    <definedName name="płeć" localSheetId="8">[1]Listy!$A$43:$A$45</definedName>
    <definedName name="płeć" localSheetId="9">[2]Listy!$A$43:$A$45</definedName>
    <definedName name="płeć" localSheetId="10">[1]Listy!$A$43:$A$45</definedName>
    <definedName name="płeć">[2]Listy!$A$43:$A$45</definedName>
    <definedName name="POW_DOLNO" localSheetId="5">[1]Listy!#REF!</definedName>
    <definedName name="POW_DOLNO" localSheetId="8">[1]Listy!#REF!</definedName>
    <definedName name="POW_DOLNO" localSheetId="9">[2]Listy!#REF!</definedName>
    <definedName name="POW_DOLNO" localSheetId="10">[1]Listy!#REF!</definedName>
    <definedName name="POW_DOLNO">[2]Listy!#REF!</definedName>
    <definedName name="powiazania" localSheetId="5">[14]Lista!$A$10:$A$14</definedName>
    <definedName name="powiazania" localSheetId="8">[14]Lista!$A$10:$A$14</definedName>
    <definedName name="powiazania" localSheetId="9">[15]Lista!$A$10:$A$14</definedName>
    <definedName name="powiazania" localSheetId="10">[14]Lista!$A$10:$A$14</definedName>
    <definedName name="powiazania">[15]Lista!$A$10:$A$14</definedName>
    <definedName name="Razem_IX_A19">Zal_IX_A19!$H$18</definedName>
    <definedName name="Razem_VA_WF" localSheetId="5">[16]VA_WF!$I$22</definedName>
    <definedName name="Razem_VA_WF" localSheetId="8">[16]VA_WF!$I$22</definedName>
    <definedName name="Razem_VA_WF" localSheetId="9">[17]VA_WF!$I$22</definedName>
    <definedName name="Razem_VA_WF" localSheetId="10">[16]VA_WF!$I$22</definedName>
    <definedName name="Razem_VA_WF">V_WF!$I$22</definedName>
    <definedName name="rozporządzenia" localSheetId="5">[1]Listy!$A$93:$A$96</definedName>
    <definedName name="rozporządzenia" localSheetId="8">[1]Listy!$A$93:$A$96</definedName>
    <definedName name="rozporządzenia" localSheetId="9">[2]Listy!$A$93:$A$96</definedName>
    <definedName name="rozporządzenia" localSheetId="10">[1]Listy!$A$93:$A$96</definedName>
    <definedName name="rozporządzenia">[2]Listy!$A$93:$A$96</definedName>
    <definedName name="schemat" localSheetId="5">#REF!</definedName>
    <definedName name="schemat" localSheetId="8">#REF!</definedName>
    <definedName name="schemat" localSheetId="9">#REF!</definedName>
    <definedName name="schemat" localSheetId="10">#REF!</definedName>
    <definedName name="schemat">#REF!</definedName>
    <definedName name="SEKCJA" localSheetId="5">[18]I!#REF!</definedName>
    <definedName name="SEKCJA" localSheetId="8">[18]I!#REF!</definedName>
    <definedName name="SEKCJA" localSheetId="9">[18]I!#REF!</definedName>
    <definedName name="SEKCJA" localSheetId="10">[18]I!#REF!</definedName>
    <definedName name="SEKCJA">[18]I!#REF!</definedName>
    <definedName name="SekcjaVIII_ZAł2" localSheetId="5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>#REF!</definedName>
    <definedName name="sssss" localSheetId="5">[10]Sekcje_III!#REF!</definedName>
    <definedName name="sssss" localSheetId="8">[10]Sekcje_III!#REF!</definedName>
    <definedName name="sssss" localSheetId="9">[11]Sekcje_III!#REF!</definedName>
    <definedName name="sssss" localSheetId="10">[10]Sekcje_III!#REF!</definedName>
    <definedName name="sssss">[11]Sekcje_III!#REF!</definedName>
    <definedName name="status1" localSheetId="5">[14]Lista!$A$1:$A$4</definedName>
    <definedName name="status1" localSheetId="8">[14]Lista!$A$1:$A$4</definedName>
    <definedName name="status1" localSheetId="9">[15]Lista!$A$1:$A$4</definedName>
    <definedName name="status1" localSheetId="10">[14]Lista!$A$1:$A$4</definedName>
    <definedName name="status1">[15]Lista!$A$1:$A$4</definedName>
    <definedName name="szkol">#REF!</definedName>
    <definedName name="TAK" localSheetId="5">[1]Listy!$A$88:$A$89</definedName>
    <definedName name="TAK" localSheetId="8">[1]Listy!$A$88:$A$89</definedName>
    <definedName name="TAK" localSheetId="9">[2]Listy!$A$88:$A$89</definedName>
    <definedName name="TAK" localSheetId="10">[1]Listy!$A$88:$A$89</definedName>
    <definedName name="TAK">[2]Listy!$A$88:$A$89</definedName>
    <definedName name="V_ZRF_Suma_A" localSheetId="5">[16]VI_ZRF!$A$11</definedName>
    <definedName name="V_ZRF_Suma_A" localSheetId="8">[16]VI_ZRF!$A$11</definedName>
    <definedName name="V_ZRF_Suma_A" localSheetId="9">[17]VI_ZRF!$A$11</definedName>
    <definedName name="V_ZRF_Suma_A" localSheetId="10">[16]VI_ZRF!$A$11</definedName>
    <definedName name="V_ZRF_Suma_A">VI_ZRF!$A$10</definedName>
    <definedName name="V_ZRF_Suma_B" localSheetId="5">[16]VI_ZRF!$A$16</definedName>
    <definedName name="V_ZRF_Suma_B" localSheetId="8">[16]VI_ZRF!$A$16</definedName>
    <definedName name="V_ZRF_Suma_B" localSheetId="9">[17]VI_ZRF!$A$16</definedName>
    <definedName name="V_ZRF_Suma_B" localSheetId="10">[16]VI_ZRF!$A$16</definedName>
    <definedName name="V_ZRF_Suma_B">VI_ZRF!$A$15</definedName>
    <definedName name="V_ZRF_Suma_C" localSheetId="5">[16]VI_ZRF!$A$21</definedName>
    <definedName name="V_ZRF_Suma_C" localSheetId="8">[16]VI_ZRF!$A$21</definedName>
    <definedName name="V_ZRF_Suma_C" localSheetId="9">[17]VI_ZRF!$A$21</definedName>
    <definedName name="V_ZRF_Suma_C" localSheetId="10">[16]VI_ZRF!$A$21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 localSheetId="5">[16]VI_ZRF!$A$22</definedName>
    <definedName name="V_ZRF_Suma_I" localSheetId="8">[16]VI_ZRF!$A$22</definedName>
    <definedName name="V_ZRF_Suma_I" localSheetId="9">[17]VI_ZRF!$A$22</definedName>
    <definedName name="V_ZRF_Suma_I" localSheetId="10">[16]VI_ZRF!$A$22</definedName>
    <definedName name="V_ZRF_Suma_I">VI_ZRF!$A$56</definedName>
    <definedName name="V_ZRF_Suma_I.">VI_ZRF!$A$50</definedName>
    <definedName name="V_ZRF_Suma_II" localSheetId="5">[16]VI_ZRF!$A$27</definedName>
    <definedName name="V_ZRF_Suma_II" localSheetId="8">[16]VI_ZRF!$A$27</definedName>
    <definedName name="V_ZRF_Suma_II" localSheetId="9">[17]VI_ZRF!$A$27</definedName>
    <definedName name="V_ZRF_Suma_II" localSheetId="10">[16]VI_ZRF!$A$27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 localSheetId="5">[16]VI_ZRF!$A$28</definedName>
    <definedName name="V_ZRF_Suma_KK_operacji" localSheetId="8">[16]VI_ZRF!$A$28</definedName>
    <definedName name="V_ZRF_Suma_KK_operacji" localSheetId="9">[17]VI_ZRF!$A$28</definedName>
    <definedName name="V_ZRF_Suma_KK_operacji" localSheetId="10">[16]VI_ZRF!$A$28</definedName>
    <definedName name="V_ZRF_Suma_KK_operacji">VI_ZRF!$A$79</definedName>
    <definedName name="VII_Razem_liczba_zal" localSheetId="5">[16]VIII_Info_Zalacz!$A$39</definedName>
    <definedName name="VII_Razem_liczba_zal" localSheetId="8">[16]VIII_Info_Zalacz!$A$39</definedName>
    <definedName name="VII_Razem_liczba_zal" localSheetId="9">[17]VIII_Info_Zalacz!$A$39</definedName>
    <definedName name="VII_Razem_liczba_zal" localSheetId="10">[16]VIII_Info_Zalacz!$A$39</definedName>
    <definedName name="VII_Razem_liczba_zal">IX_Info_Zalacz!$A$56</definedName>
    <definedName name="VIII_Razem_liczba_zal">IX_Info_Zalacz!$A$56</definedName>
    <definedName name="wartość_wskaźnika" localSheetId="5">'[19]II.Id. OPERACJI'!$AO$24:$AO$25</definedName>
    <definedName name="wartość_wskaźnika" localSheetId="8">'[19]II.Id. OPERACJI'!$AO$24:$AO$25</definedName>
    <definedName name="wartość_wskaźnika" localSheetId="9">'[20]II.Id. OPERACJI'!$AO$24:$AO$25</definedName>
    <definedName name="wartość_wskaźnika" localSheetId="10">'[19]II.Id. OPERACJI'!$AO$24:$AO$25</definedName>
    <definedName name="wartość_wskaźnika">'[20]II.Id. OPERACJI'!$AO$24:$AO$25</definedName>
    <definedName name="WoP_NrUmowy">I_IV!$P$72</definedName>
    <definedName name="WoP_ZnakSprawyUM">I_IV!$P$10</definedName>
    <definedName name="WoPP_Naz_LGD_reprez">I_IV!$A$95</definedName>
    <definedName name="WoPP_ZnakSprawyUM">I_IV!$P$10</definedName>
    <definedName name="WSkazniki">[3]Lista!$A$6:$A$8</definedName>
    <definedName name="wskaźniki" localSheetId="5">'[19]II.Id. OPERACJI'!$AO$16:$AO$21</definedName>
    <definedName name="wskaźniki" localSheetId="8">'[19]II.Id. OPERACJI'!$AO$16:$AO$21</definedName>
    <definedName name="wskaźniki" localSheetId="9">'[20]II.Id. OPERACJI'!$AO$16:$AO$21</definedName>
    <definedName name="wskaźniki" localSheetId="10">'[19]II.Id. OPERACJI'!$AO$16:$AO$21</definedName>
    <definedName name="wskaźniki">'[20]II.Id. OPERACJI'!$AO$16:$AO$21</definedName>
    <definedName name="wskaźniki1" localSheetId="5">[1]Listy!$A$69,[1]Listy!$A$71:$A$71</definedName>
    <definedName name="wskaźniki1" localSheetId="8">[1]Listy!$A$69,[1]Listy!$A$71:$A$71</definedName>
    <definedName name="wskaźniki1" localSheetId="9">[2]Listy!$A$69,[2]Listy!$A$71:$A$71</definedName>
    <definedName name="wskaźniki1" localSheetId="10">[1]Listy!$A$69,[1]Listy!$A$71:$A$71</definedName>
    <definedName name="wskaźniki1">[2]Listy!$A$69,[2]Listy!$A$71:$A$71</definedName>
    <definedName name="wskaźniki2" localSheetId="5">[1]Listy!$A$73:$A$76</definedName>
    <definedName name="wskaźniki2" localSheetId="8">[1]Listy!$A$73:$A$76</definedName>
    <definedName name="wskaźniki2" localSheetId="9">[2]Listy!$A$73:$A$76</definedName>
    <definedName name="wskaźniki2" localSheetId="10">[1]Listy!$A$73:$A$76</definedName>
    <definedName name="wskaźniki2">[2]Listy!$A$73:$A$76</definedName>
    <definedName name="x" localSheetId="5">[1]Listy!$A$90:$A$91</definedName>
    <definedName name="x" localSheetId="8">[1]Listy!$A$90:$A$91</definedName>
    <definedName name="x" localSheetId="9">[2]Listy!$A$90:$A$91</definedName>
    <definedName name="x" localSheetId="10">[1]Listy!$A$90:$A$91</definedName>
    <definedName name="x">[2]Listy!$A$90:$A$91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7" hidden="1">Zal_IX_A16!$A$2:$G$28</definedName>
    <definedName name="Z_DF64D807_4B8C_423B_A975_C6FACD998002_.wvu.PrintArea" localSheetId="9" hidden="1">Zal_IX_A18!$A$2:$F$23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  <definedName name="zaznaczenie" localSheetId="5">'[19]II.Id. OPERACJI'!$AO$1:$AO$2</definedName>
    <definedName name="zaznaczenie" localSheetId="8">'[19]II.Id. OPERACJI'!$AO$1:$AO$2</definedName>
    <definedName name="zaznaczenie" localSheetId="9">'[20]II.Id. OPERACJI'!$AO$1:$AO$2</definedName>
    <definedName name="zaznaczenie" localSheetId="10">'[19]II.Id. OPERACJI'!$AO$1:$AO$2</definedName>
    <definedName name="zaznaczenie">'[20]II.Id. OPERACJI'!$AO$1:$AO$2</definedName>
    <definedName name="zzz" localSheetId="5">[21]I!#REF!</definedName>
    <definedName name="zzz" localSheetId="8">[21]I!#REF!</definedName>
    <definedName name="zzz" localSheetId="9">[21]I!#REF!</definedName>
    <definedName name="zzz" localSheetId="10">[21]I!#REF!</definedName>
    <definedName name="zzz">[21]I!#REF!</definedName>
  </definedNames>
  <calcPr calcId="124519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25"/>
  <c r="D46" i="36" l="1"/>
  <c r="D47"/>
  <c r="D43"/>
  <c r="D42"/>
  <c r="I9" i="60" l="1"/>
  <c r="I10"/>
  <c r="I11"/>
  <c r="I12"/>
  <c r="I13"/>
  <c r="I14"/>
  <c r="I15"/>
  <c r="I16"/>
  <c r="I17"/>
  <c r="I8"/>
  <c r="I18" l="1"/>
  <c r="D4" i="51"/>
  <c r="D35" i="36"/>
  <c r="D36"/>
  <c r="D37"/>
  <c r="D38"/>
  <c r="D31"/>
  <c r="D33"/>
  <c r="D14"/>
  <c r="D12"/>
  <c r="G11" i="48"/>
  <c r="G4"/>
  <c r="G19"/>
  <c r="M6" i="47" l="1"/>
  <c r="N6"/>
  <c r="M7"/>
  <c r="N7"/>
  <c r="M8"/>
  <c r="N8"/>
  <c r="M9"/>
  <c r="N9"/>
  <c r="M10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K78" i="43"/>
  <c r="J78"/>
  <c r="I78"/>
  <c r="H78"/>
  <c r="G78"/>
  <c r="F78"/>
  <c r="K62"/>
  <c r="J62"/>
  <c r="I62"/>
  <c r="H62"/>
  <c r="G62"/>
  <c r="F62"/>
  <c r="K67"/>
  <c r="J67"/>
  <c r="I67"/>
  <c r="H67"/>
  <c r="G67"/>
  <c r="F67"/>
  <c r="K72"/>
  <c r="J72"/>
  <c r="I72"/>
  <c r="H72"/>
  <c r="G72"/>
  <c r="F72"/>
  <c r="L71"/>
  <c r="L70"/>
  <c r="L69"/>
  <c r="L66"/>
  <c r="L65"/>
  <c r="L64"/>
  <c r="L77"/>
  <c r="L76"/>
  <c r="L75"/>
  <c r="I1"/>
  <c r="E45" i="25"/>
  <c r="L105"/>
  <c r="L106" s="1"/>
  <c r="C39" i="36" l="1"/>
  <c r="C40"/>
  <c r="D7"/>
  <c r="D8"/>
  <c r="D9"/>
  <c r="D10"/>
  <c r="D11"/>
  <c r="D13"/>
  <c r="D15"/>
  <c r="D16"/>
  <c r="D17"/>
  <c r="D18"/>
  <c r="D19"/>
  <c r="D20"/>
  <c r="D21"/>
  <c r="D22"/>
  <c r="D23"/>
  <c r="D24"/>
  <c r="D25"/>
  <c r="D26"/>
  <c r="D27"/>
  <c r="D28"/>
  <c r="D29"/>
  <c r="D30"/>
  <c r="D32"/>
  <c r="D34"/>
  <c r="M5" i="47" l="1"/>
  <c r="N5"/>
  <c r="K78" i="25" l="1"/>
  <c r="L54" i="43" l="1"/>
  <c r="L53"/>
  <c r="L52"/>
  <c r="L49"/>
  <c r="L48"/>
  <c r="L47"/>
  <c r="L44"/>
  <c r="L43"/>
  <c r="L42"/>
  <c r="L39"/>
  <c r="L38"/>
  <c r="L37"/>
  <c r="L34"/>
  <c r="L33"/>
  <c r="L32"/>
  <c r="L29"/>
  <c r="L28"/>
  <c r="L27"/>
  <c r="L24"/>
  <c r="L23"/>
  <c r="L22"/>
  <c r="L61"/>
  <c r="L60"/>
  <c r="L59"/>
  <c r="L19"/>
  <c r="L18"/>
  <c r="L17"/>
  <c r="L14"/>
  <c r="L13"/>
  <c r="L12"/>
  <c r="L9"/>
  <c r="L8"/>
  <c r="L7"/>
  <c r="L45" i="25"/>
  <c r="J45" l="1"/>
  <c r="K55" i="43" l="1"/>
  <c r="J55"/>
  <c r="I55"/>
  <c r="H55"/>
  <c r="G55"/>
  <c r="K50"/>
  <c r="J50"/>
  <c r="I50"/>
  <c r="H50"/>
  <c r="G50"/>
  <c r="F50"/>
  <c r="L50" s="1"/>
  <c r="K45"/>
  <c r="J45"/>
  <c r="I45"/>
  <c r="H45"/>
  <c r="G45"/>
  <c r="F45"/>
  <c r="L45" s="1"/>
  <c r="K40"/>
  <c r="J40"/>
  <c r="I40"/>
  <c r="H40"/>
  <c r="G40"/>
  <c r="F40"/>
  <c r="L40" s="1"/>
  <c r="K35"/>
  <c r="J35"/>
  <c r="I35"/>
  <c r="H35"/>
  <c r="G35"/>
  <c r="F35"/>
  <c r="L35" s="1"/>
  <c r="K30"/>
  <c r="J30"/>
  <c r="I30"/>
  <c r="H30"/>
  <c r="G30"/>
  <c r="F30"/>
  <c r="L30" s="1"/>
  <c r="K25"/>
  <c r="J25"/>
  <c r="I25"/>
  <c r="H25"/>
  <c r="G25"/>
  <c r="F25"/>
  <c r="L25" s="1"/>
  <c r="F55"/>
  <c r="L55" l="1"/>
  <c r="F81" l="1"/>
  <c r="G81"/>
  <c r="H81"/>
  <c r="I81"/>
  <c r="J81"/>
  <c r="K81"/>
  <c r="F82"/>
  <c r="G82"/>
  <c r="H82"/>
  <c r="I82"/>
  <c r="J82"/>
  <c r="K82"/>
  <c r="K80"/>
  <c r="J80"/>
  <c r="I80"/>
  <c r="H80"/>
  <c r="G80"/>
  <c r="F80"/>
  <c r="K20"/>
  <c r="J20"/>
  <c r="I20"/>
  <c r="H20"/>
  <c r="G20"/>
  <c r="F20"/>
  <c r="L20" s="1"/>
  <c r="K15"/>
  <c r="J15"/>
  <c r="I15"/>
  <c r="H15"/>
  <c r="G15"/>
  <c r="F15"/>
  <c r="L15" s="1"/>
  <c r="K10"/>
  <c r="J10"/>
  <c r="I10"/>
  <c r="H10"/>
  <c r="G10"/>
  <c r="F10"/>
  <c r="L10" l="1"/>
  <c r="G56"/>
  <c r="K56"/>
  <c r="I56"/>
  <c r="J56"/>
  <c r="H56"/>
  <c r="F56"/>
  <c r="J73" l="1"/>
  <c r="J79" s="1"/>
  <c r="K73"/>
  <c r="K79" s="1"/>
  <c r="I73"/>
  <c r="I79" s="1"/>
  <c r="H73"/>
  <c r="H79" s="1"/>
  <c r="G73"/>
  <c r="G79" s="1"/>
  <c r="L56"/>
  <c r="G43" i="48"/>
  <c r="G35"/>
  <c r="G34"/>
  <c r="G25"/>
  <c r="G26"/>
  <c r="L62" i="43" l="1"/>
  <c r="F73"/>
  <c r="F79" s="1"/>
  <c r="L72"/>
  <c r="L67"/>
  <c r="G24" i="48"/>
  <c r="G33"/>
  <c r="L101" i="25"/>
  <c r="L80"/>
  <c r="L25" i="47" l="1"/>
  <c r="M25"/>
  <c r="N25"/>
  <c r="N24"/>
  <c r="M24"/>
  <c r="N23"/>
  <c r="M23"/>
  <c r="L24"/>
  <c r="L23"/>
  <c r="N22"/>
  <c r="M22"/>
  <c r="L22"/>
  <c r="P72" i="25"/>
  <c r="D9" i="51" s="1"/>
  <c r="L73" i="43" l="1"/>
  <c r="L78"/>
  <c r="C55" i="36"/>
  <c r="D55"/>
  <c r="D40"/>
  <c r="L79" i="43" l="1"/>
  <c r="P10" i="25"/>
  <c r="D56" i="36"/>
</calcChain>
</file>

<file path=xl/sharedStrings.xml><?xml version="1.0" encoding="utf-8"?>
<sst xmlns="http://schemas.openxmlformats.org/spreadsheetml/2006/main" count="1014" uniqueCount="561">
  <si>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</si>
  <si>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</si>
  <si>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</si>
  <si>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</si>
  <si>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</si>
  <si>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</si>
  <si>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</si>
  <si>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</si>
  <si>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</si>
  <si>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</si>
  <si>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</si>
  <si>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</si>
  <si>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</si>
  <si>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</si>
  <si>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</si>
  <si>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</si>
  <si>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</si>
  <si>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</si>
  <si>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</si>
  <si>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</si>
  <si>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</si>
  <si>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</si>
  <si>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</si>
  <si>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</si>
  <si>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</si>
  <si>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</si>
  <si>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</si>
  <si>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</si>
  <si>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</si>
  <si>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</si>
  <si>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</si>
  <si>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</si>
  <si>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</si>
  <si>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</si>
  <si>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</si>
  <si>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</si>
  <si>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</si>
  <si>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</si>
  <si>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</si>
  <si>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</si>
  <si>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</si>
  <si>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</si>
  <si>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</si>
  <si>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</si>
  <si>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</si>
  <si>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</si>
  <si>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</si>
  <si>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</si>
  <si>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</si>
  <si>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</si>
  <si>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</si>
  <si>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</si>
  <si>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</si>
  <si>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</si>
  <si>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</si>
  <si>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</si>
  <si>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</si>
  <si>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</si>
  <si>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</si>
  <si>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</si>
  <si>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</si>
  <si>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</si>
  <si>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</si>
  <si>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</si>
  <si>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</si>
  <si>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</si>
  <si>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</si>
  <si>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</si>
  <si>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</si>
  <si>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Suma kosztów kwalifikowalnych (I+II) dla Partnera nr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</si>
  <si>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</si>
  <si>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</si>
  <si>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</si>
  <si>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</si>
  <si>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</si>
  <si>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</si>
  <si>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</si>
  <si>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</si>
  <si>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</si>
  <si>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</si>
  <si>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</si>
  <si>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</si>
  <si>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</si>
  <si>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</si>
  <si>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</si>
  <si>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</si>
  <si>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</si>
  <si>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</si>
  <si>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</si>
  <si>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</si>
  <si>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</si>
  <si>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</si>
  <si>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</si>
  <si>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</si>
  <si>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</si>
  <si>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</si>
  <si>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</si>
  <si>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</si>
  <si>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</si>
  <si>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</si>
  <si>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</si>
  <si>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</si>
  <si>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</si>
  <si>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</si>
  <si>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</si>
  <si>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</si>
  <si>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</si>
  <si>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</si>
  <si>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</si>
  <si>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</si>
  <si>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</si>
  <si>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</si>
  <si>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</si>
  <si>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</si>
  <si>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</si>
  <si>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</si>
  <si>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</si>
  <si>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</si>
  <si>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</si>
  <si>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</si>
  <si>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</si>
  <si>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</si>
  <si>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</si>
  <si>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</si>
  <si>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</si>
  <si>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</si>
  <si>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</si>
  <si>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</si>
  <si>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</si>
  <si>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</si>
  <si>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</si>
  <si>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</si>
  <si>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</si>
  <si>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</si>
  <si>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</si>
  <si>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</si>
  <si>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</si>
  <si>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</si>
  <si>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</si>
  <si>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</si>
  <si>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</si>
  <si>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</si>
  <si>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</si>
  <si>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</si>
  <si>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</si>
  <si>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</si>
  <si>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</si>
  <si>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</si>
  <si>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</si>
  <si>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</si>
  <si>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</si>
  <si>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</si>
  <si>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</si>
  <si>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</si>
  <si>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</si>
  <si>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</si>
  <si>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</si>
  <si>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</si>
  <si>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</si>
  <si>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</si>
  <si>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</si>
  <si>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</si>
  <si>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</si>
  <si>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</si>
  <si>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</si>
  <si>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</si>
  <si>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</si>
  <si>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</si>
  <si>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</si>
  <si>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</si>
  <si>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</si>
  <si>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</si>
  <si>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</si>
  <si>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</si>
  <si>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</si>
  <si>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</si>
  <si>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</si>
  <si>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</si>
  <si>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</si>
  <si>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</si>
  <si>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</si>
  <si>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</si>
  <si>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</si>
  <si>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</si>
  <si>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</si>
  <si>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</si>
  <si>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</si>
  <si>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czytelne podpisy osób reprezentujących umocowaną LGD
/ pełnomocnika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</si>
  <si>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</si>
  <si>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</si>
  <si>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</si>
  <si>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</si>
  <si>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</si>
  <si>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</si>
  <si>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</si>
  <si>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</si>
  <si>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</si>
  <si>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</si>
  <si>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</si>
  <si>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</si>
  <si>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</si>
  <si>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</si>
  <si>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</si>
  <si>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</si>
  <si>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</si>
  <si>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</si>
  <si>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</si>
  <si>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</si>
  <si>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</si>
  <si>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</si>
  <si>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</si>
  <si>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</si>
  <si>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</si>
  <si>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</si>
  <si>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</si>
  <si>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</si>
  <si>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</si>
  <si>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</si>
  <si>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</si>
  <si>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</si>
  <si>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</si>
  <si>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</si>
  <si>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</si>
  <si>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</si>
  <si>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</si>
  <si>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</si>
  <si>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</si>
  <si>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</si>
  <si>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</si>
  <si>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</si>
  <si>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</si>
  <si>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</si>
  <si>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</si>
  <si>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</si>
  <si>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</si>
  <si>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</si>
  <si>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</si>
  <si>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</si>
  <si>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</si>
  <si>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</si>
  <si>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</si>
  <si>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</si>
  <si>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</si>
  <si>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</si>
  <si>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</si>
  <si>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</si>
  <si>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</si>
  <si>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</si>
  <si>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</si>
  <si>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</si>
  <si>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</si>
  <si>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</si>
  <si>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</si>
  <si>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</si>
  <si>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</si>
  <si>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</si>
  <si>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</si>
  <si>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</si>
  <si>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</si>
  <si>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</si>
  <si>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</si>
  <si>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</si>
  <si>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</si>
  <si>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</si>
  <si>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</si>
  <si>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</si>
  <si>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</si>
  <si>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</si>
  <si>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10. Dane osoby uprawnionej do kontaktu</t>
  </si>
  <si>
    <t xml:space="preserve">10.1 Nazwisko </t>
  </si>
  <si>
    <t>10.2 Imię</t>
  </si>
  <si>
    <t>10.3 Telefon stacjonarny / komórkowy*</t>
  </si>
  <si>
    <t>Wkład własny Beneficjenta, stanowiący publiczne środki krajowe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</si>
  <si>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</si>
  <si>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</si>
  <si>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</si>
  <si>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</si>
  <si>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</si>
  <si>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</si>
  <si>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</si>
  <si>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</si>
  <si>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</si>
  <si>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</si>
  <si>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</si>
  <si>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</si>
  <si>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</si>
  <si>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</si>
  <si>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</si>
  <si>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</si>
  <si>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</si>
  <si>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</si>
  <si>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</si>
  <si>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</si>
  <si>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</si>
  <si>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</si>
  <si>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</si>
  <si>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</si>
  <si>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</si>
  <si>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</si>
  <si>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</si>
  <si>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</si>
  <si>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</si>
  <si>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</si>
  <si>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</si>
  <si>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</si>
  <si>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</si>
  <si>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</si>
  <si>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</si>
  <si>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</si>
  <si>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</si>
  <si>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</si>
  <si>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</si>
  <si>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</si>
  <si>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</si>
  <si>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</si>
  <si>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</si>
  <si>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</si>
  <si>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</si>
  <si>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</si>
  <si>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</si>
  <si>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</si>
  <si>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</si>
  <si>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</si>
  <si>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</si>
  <si>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</si>
  <si>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</si>
  <si>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</si>
  <si>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</si>
  <si>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</si>
  <si>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</si>
  <si>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</si>
  <si>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</si>
  <si>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</si>
  <si>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</si>
  <si>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</si>
  <si>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</si>
  <si>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</si>
  <si>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</si>
  <si>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</si>
  <si>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</si>
  <si>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</si>
  <si>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</si>
  <si>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</si>
  <si>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</si>
  <si>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</si>
  <si>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</si>
  <si>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</si>
  <si>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</si>
  <si>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</si>
  <si>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</si>
  <si>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</si>
  <si>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</si>
  <si>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 xml:space="preserve">IX. INFORMACJA O ZAŁĄCZNIKACH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</si>
  <si>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</si>
  <si>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</si>
  <si>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</si>
  <si>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</si>
  <si>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</si>
  <si>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</si>
  <si>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</si>
  <si>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</si>
  <si>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</si>
  <si>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</si>
  <si>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</si>
  <si>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</si>
  <si>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</si>
  <si>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</si>
  <si>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</si>
  <si>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</si>
  <si>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</si>
  <si>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</si>
  <si>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</si>
  <si>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</si>
  <si>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</si>
  <si>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</si>
  <si>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</si>
  <si>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</si>
  <si>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</si>
  <si>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</si>
  <si>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</si>
  <si>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</si>
  <si>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</si>
  <si>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</si>
  <si>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</si>
  <si>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</si>
  <si>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</si>
  <si>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</si>
  <si>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</si>
  <si>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</si>
  <si>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</si>
  <si>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</si>
  <si>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</si>
  <si>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</si>
  <si>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</si>
  <si>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</si>
  <si>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</si>
  <si>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</si>
  <si>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</si>
  <si>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</si>
  <si>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</si>
  <si>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</si>
  <si>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</si>
  <si>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</si>
  <si>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</si>
  <si>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</si>
  <si>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</si>
  <si>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</si>
  <si>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</si>
  <si>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</si>
  <si>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</si>
  <si>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</si>
  <si>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</si>
  <si>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</si>
  <si>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</si>
  <si>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</si>
  <si>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</si>
  <si>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</si>
  <si>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</si>
  <si>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</si>
  <si>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</si>
  <si>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</si>
  <si>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</si>
  <si>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</si>
  <si>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</si>
  <si>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</si>
  <si>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</si>
  <si>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</si>
  <si>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</si>
  <si>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</si>
  <si>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</si>
  <si>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</si>
  <si>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</si>
  <si>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</si>
  <si>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</si>
  <si>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</si>
  <si>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</si>
  <si>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</si>
  <si>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</si>
  <si>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</si>
  <si>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</si>
  <si>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</si>
  <si>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</si>
  <si>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</si>
  <si>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</si>
  <si>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</si>
  <si>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</si>
  <si>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</si>
  <si>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</si>
  <si>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</si>
  <si>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</si>
  <si>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</si>
  <si>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</si>
  <si>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</si>
  <si>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</si>
  <si>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</si>
  <si>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</si>
  <si>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</si>
  <si>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</si>
  <si>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</si>
  <si>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</si>
  <si>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</si>
  <si>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</si>
  <si>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</si>
  <si>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</si>
  <si>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</si>
  <si>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6)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</si>
  <si>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</si>
  <si>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</si>
  <si>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</si>
  <si>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</si>
  <si>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</si>
  <si>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</si>
  <si>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</si>
  <si>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</si>
  <si>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</si>
  <si>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</si>
  <si>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</si>
  <si>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Oświadczam, iż poinformowałem inne osoby fizyczne, o których mowa w pkt 1, których dane osobowe pozyskałem w celu wypłaty pomocy finansowej, o treści klauzul stanowiących Załącznik nr IX.B.1 do niniejszego wniosku o płatność.</t>
  </si>
  <si>
    <t>KARTA ROZLICZENIA ZADANIA W ZAKRESIE OPERACJI DOTYCZĄCEJ WZMOCNIENIA KAPITAŁU SPOŁECZNEGO, W TYM PODNOSZENIE WIEDZY SPOŁECZNOŚCI LOKALNEJ W ZAKRESIE OCHRONY ŚRODOWISKA, ZMIAN KLIMATYCZNYCH, INNOWACYJNOŚCI</t>
  </si>
  <si>
    <t>LISTA OBECNOŚCI NA SZKOLENIU / WARSZTATACH W ZAKRESIE OPERACJI DOTYCZĄCEJ WZMOCNIENIA KAPITAŁU SPOŁECZNEGO W TYM PODNOSZENIE WIEDZY SPOŁECZNEJ LOKALNEJ W ZAKRESIE OCHRONY ŚRODOWISKA, ZMIAN KLIMATYCZNYCH, INNOWACYJNOŚCI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</si>
  <si>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z dopiskiem „Ochrona danych osobowych” lub na adresy e-mail:</t>
  </si>
  <si>
    <t>9.3 PESEL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</si>
  <si>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3</t>
    </r>
  </si>
  <si>
    <t xml:space="preserve">Oświadczenie Beneficjenta zawierające szczegółowe wyliczenie prewspółczynnika podatku VAT - oryginał </t>
  </si>
  <si>
    <t>2.1.</t>
  </si>
  <si>
    <t>2.2.</t>
  </si>
  <si>
    <t xml:space="preserve">Miejsca pracy, które były dodatkowo punktowane w ramach naboru </t>
  </si>
  <si>
    <t>Liczba miejsc pracy planowana do utworzenia wg umowy o przyznaniu pomocy</t>
  </si>
  <si>
    <t>Przyjmuję do wiadomości, że Samorząd Województwa (SW) oraz Agencja Restrukturyzacji i Modernizacji Rolnictwa (ARiMR) stają się administratorami danych osobowych osób fizycznych, pozyskanych od Beneficjenta, które to dane osobowe Benefijcent bezpośrednio lub pośrednio pozyskał w celach związanych ze złożeniem wniosku o płatność i wypłaty pomocy finansowej w ramach poddziałania 19.2 „Wsparcie na wdrażanie operacji w ramach strategii rozwoju lokalnego kierowanego przez społeczność” objętego Programem Rozwoju Obszarów Wiejskich na lata 2014-2020 z wyłączeniem projektów grantowych oraz operacji w zakresie podejmowania działalności gospodarczej.</t>
  </si>
  <si>
    <t>Jednocześnie jako Beneficjent oświadczam, że poinformuję osoby fizyczne, których dane osobowe będę przekazywał do SW oraz ARiMR w celu wypłaty pomocy finansowej na realizację operacji z wyłączeniem projektów grantowych oraz operacji w zakresie podejmowania działalności gospodarczej w ramach poddziałania 19.2 „Wsparcie na wdrażanie operacji w ramach strategii rozwoju lokalnego kierowanego przez społeczność” objętego Programem Rozwoju Obszarów Wiejskich na lata 2014–2020, o treści klauzuli, stanowiącej Załącznik nr IX.B.1 do niniejszego wniosku o płatność.</t>
  </si>
  <si>
    <t xml:space="preserve"> </t>
  </si>
  <si>
    <t>7)</t>
  </si>
  <si>
    <t>zebrane dane osobowe, na podstawie art. 6 ust. 1 lit c  Rozporządzenia 2016/679, będą przetwarzane przez okres realizacji zadań, o których mowa w pkt I.5) oraz nie krócej niż do 30 czerwca 2030 roku. Okres przechowywania danych zostanie każdorazowo przedłużony o okres przedawnienia roszczeń, jeżeli  przetwarzanie danych będzie niezbędne do dochodzenia roszczeń lub do obrony przed takimi roszczeniami przez administratora danych osobowych; ponadto, okres przechowywania danych zostanie przedłużony o okres potrzebny do ich archiwizacji;</t>
  </si>
  <si>
    <t>8)</t>
  </si>
  <si>
    <t>zebrane dane osobowe na podstawie art. 6 ust. 1 lit. a Rozporządzenia 2016/679, tj. na podstawie odrębnej zgody na przetwarzanie danych osobowych (dane nieobowiązkowe) będą przetwarzane przez okres realizacji zadań, o których mowa w pkt 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</si>
  <si>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9)</t>
  </si>
  <si>
    <t>przysługuje Pani / Panu prawo dostępu do swoich danych, prawo żądania ich sprostowania, usunięcia lub ograniczenia ich przetwarzania w przypadkach określonych w Rozporządzeniu 2016/679. Ponadto w zakresie danych oznaczonych jako nieobowiązkowe, tj. pozyskiwanych na podstawie odrębnej zgody, przysługuje Pani / Panu prawo do przenoszenia tych danych oraz prawo do wycofania tej zgody w dowolnym momencie, bez wpływu na zgodność z prawem przetwarzania, którego dokonano na podstawie zgody przed jej wycofaniem;</t>
  </si>
  <si>
    <t>10)</t>
  </si>
  <si>
    <t>11)</t>
  </si>
  <si>
    <t>zebrane dane osobowe, na podstawie art. 6 ust. 1 lit c  Rozporządzenia 2016/679, będą przetwarzane przez okres realizacji zadań, o których mowa w pkt II.5) oraz nie krócej niż do 30 czerwca 2030 roku. Okres przechowywania danych zostanie każdorazowo przedłużony o okres przedawnienia roszczeń, jeżeli przetwarzanie danych będzie niezbędne do dochodzenia roszczeń lub do obrony przed takimi roszczeniami przez administratora danych osobowych; ponadto, okres przechowywania danych zostanie przedłużony o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</si>
  <si>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</si>
  <si>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</si>
  <si>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obowiązkowe); </t>
  </si>
  <si>
    <t>administrator danych osobowych będzie przetwarzał następujące kategorie Pani/Pana danych: dane identyfikacyjne oraz dane kontaktowe;</t>
  </si>
  <si>
    <t xml:space="preserve">zebrane dane osobowe mogą być udostępniane podmiotom uprawnionym do przetwarzania danych osobowych na podstawie przepisów powszechnie obowiązującego prawa, w tym organom kontrolnym oraz podmiotom przetwarzającym dane osobowe na zlecenie administratora danych osobowych w związku z wykonywaniem powierzonego im zadania w drodze zawartej umowy, np. dostawcy wparcia informatycznego; </t>
  </si>
  <si>
    <t xml:space="preserve">Pani/Pana dane osobowe zebrane na podstawie art. 6 ust. 1 lit. c Rozporządzenia  2016/679 będą przetwarzane przez okres realizacji zadań, o których mowa w pkt 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</si>
  <si>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˗  w przypadku wypłaty pomocy - do dnia, w którym upłynie 5 lat od dnia wypłaty końcowej (w tym okres 5 lat przewidziany na potrzeby archiwizacji),</t>
  </si>
  <si>
    <t>˗ w przypadku odmowy wypłaty całości albo części pomocy -  przez okres jaki upłynie od wniesienia środka zaskarżenia oraz przez okres przewidziany na potrzeby archiwizacji.</t>
  </si>
  <si>
    <t>Okres przechowywania danych zostanie każdorazowo przedłużony o okres przedawnienia roszczeń, jeżeli przetwarzanie danych będzie niezbędne do dochodzenia roszczeń lub do obrony przed takimi roszczeniami przez administratora danych osobowych;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</si>
  <si>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</si>
  <si>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 / Panu prawo wniesienia skargi do Prezesa Urzędu Ochrony Danych Osobowych;</t>
  </si>
  <si>
    <t>Pani/Pana dane osobowe administrator danych osobowych uzyskał od: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</si>
  <si>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 74 z 04.03.2021 r., str. 35), dalej: „Rozporządzenie 2016/679”,  Samorząd Województwa ........................................................................................ informuje, że:</t>
  </si>
  <si>
    <t>z administratorem danych osobowych można się kontaktować poprzez adres e-mail:</t>
  </si>
  <si>
    <t xml:space="preserve">administrator danych osobowych wyznaczył inspektora ochrony danych, z którym można kontaktować się w sprawach dotyczących przetwarzania danych osobowych oraz </t>
  </si>
  <si>
    <t>zebrane dane osobowe będą przetwarzane przez administratora danych osobowych na podstawie art. 6 ust. 1 lit. c Rozporządzenia 2016/679, gdy jest to niezbędne do wypełnienia obowiązku prawnego ciążącego na administratorze danych (dane obowiązkowe);</t>
  </si>
  <si>
    <t xml:space="preserve">Pani/Pana dane osobowe zebrane na podstawie art. 6 ust. 1 lit. c Rozporządzenia  2016/679 będą przetwarzane przez okres realizacji zadań, o których mowa w pkt II.5,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</si>
  <si>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Załącznik nr IX.B.3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</si>
  <si>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 (dotyczy pełnomocnika/ osoby uprawnionej do kontaktu)</t>
  </si>
  <si>
    <t>32.</t>
  </si>
  <si>
    <t>30.a.</t>
  </si>
  <si>
    <t>30.b.</t>
  </si>
  <si>
    <t>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 oraz Dz.Urz. UE L74 z 04.03.2021 r., str. 35).</t>
  </si>
  <si>
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 oraz Dz.Urz. UE L74 z 04.03.2021 r., str. 35).</t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</si>
  <si>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 pozyskanych przez Beneficjenta</t>
  </si>
  <si>
    <t>Informacje dotyczące przetwarzania danych osobowych osoby fizycznej występującej w poddziałaniu 19.2 „Wsparcie na wdrażanie operacji w ramach strategii rozwoju lokalnego kierowanego przez społeczność” z wyłączeniem projektów grantowych oraz operacji w zakresie podejmowania działalności gospodarczej objętego Programem Rozwoju Obszarów Wiejskich na lata 2014-2020 pozyskanych przez Beneficjenta</t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</si>
  <si>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</si>
  <si>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każdej,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</si>
  <si>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t>6.12  E-mail*</t>
  </si>
  <si>
    <t>6.13 Adres www*</t>
  </si>
  <si>
    <t>6.14 Adres skrytki ePUAP*</t>
  </si>
  <si>
    <t>7.12  E-mail*</t>
  </si>
  <si>
    <t>7.13 Adres www*</t>
  </si>
  <si>
    <t>7.14 Adres skrytki ePUAP*</t>
  </si>
  <si>
    <t>10.4 E-mail*</t>
  </si>
  <si>
    <t>10.5 Kontakt w sprawie projektu należy do obowiązków służbowych osoby uprawnionej do kontaktu</t>
  </si>
  <si>
    <t>Wnioskowana kwota pomocy dotycząca kosztów inwestycyjnych operacji lub dotyczące wyprzedzającego finansowania w tym:</t>
  </si>
  <si>
    <t>7.1 Kwota rozliczająca zaliczkę / wyprzedzające finansowanie</t>
  </si>
  <si>
    <t xml:space="preserve">6.6.1 Kwota rozliczająca zaliczkę / wyprzedzające finansowanie </t>
  </si>
  <si>
    <r>
      <t xml:space="preserve">Potwierdzenie racjonalności kosztów </t>
    </r>
    <r>
      <rPr>
        <i/>
        <sz val="9"/>
        <rFont val="Arial"/>
        <family val="2"/>
        <charset val="238"/>
      </rPr>
      <t>(załącznik obowiązkowy tylko w sytuacji uzasadnionych zmian w ZRF</t>
    </r>
    <r>
      <rPr>
        <sz val="9"/>
        <rFont val="Arial"/>
        <family val="2"/>
        <charset val="238"/>
      </rPr>
      <t>)</t>
    </r>
  </si>
  <si>
    <r>
      <t>Dokumenty potwierdzające spełnienie kryterium/kryteriów wyboru operacji, za które operacja otrzymała punkty - oryginał albo kopia</t>
    </r>
    <r>
      <rPr>
        <vertAlign val="superscript"/>
        <sz val="9"/>
        <rFont val="Arial"/>
        <family val="2"/>
        <charset val="238"/>
      </rPr>
      <t>3</t>
    </r>
  </si>
  <si>
    <r>
      <t xml:space="preserve">Rejestr zakupów VAT podlegających rozliczeniu (jednostkowy)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</si>
  <si>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 xml:space="preserve">JPK_VAT z deklaracją zawierającą część ewidencyjną VAT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</si>
  <si>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A.20,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</si>
  <si>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XI. OŚWIADCZENIE O WYPEŁNIENIU OBOWIĄZKU INFORMACYJNEGO WOBEC INNYCH OSÓB</t>
    </r>
    <r>
      <rPr>
        <b/>
        <vertAlign val="superscript"/>
        <sz val="9"/>
        <rFont val="Arial"/>
        <family val="2"/>
        <charset val="238"/>
      </rPr>
      <t>6</t>
    </r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</si>
  <si>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</si>
  <si>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24)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</si>
  <si>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A.</t>
  </si>
  <si>
    <t>A.1*</t>
  </si>
  <si>
    <t>* Zadanie lub dostawa/robota/usługa realizowana w ramach zadania.
** W przypadku Beneficjenta, dla którego VAT nie będzie kosztem kwalifikowalnym należy wpisać 0,00.</t>
  </si>
  <si>
    <t xml:space="preserve"> 
w tym VAT**</t>
  </si>
  <si>
    <r>
      <t>Oświadczam, że dane osobowe innych osób fizycznych, o których mowa w pkt 1, przetwarzam zgodnie z obowiązującymi w tym zakresie regulacjami prawnymi</t>
    </r>
    <r>
      <rPr>
        <vertAlign val="superscript"/>
        <sz val="8"/>
        <rFont val="Arial"/>
        <family val="2"/>
        <charset val="238"/>
      </rPr>
      <t>6 i 7</t>
    </r>
    <r>
      <rPr>
        <sz val="8"/>
        <rFont val="Arial"/>
        <family val="2"/>
        <charset val="238"/>
      </rPr>
      <t xml:space="preserve"> i jestem uprawniony do ich przekazania SW oraz ARiMR oraz uczyniłem zadość wszelkim obowiązkom związanym z ich przekazaniem, a w szczególności poinformowałem osobę / osoby, których dane przekazuj</t>
    </r>
    <r>
      <rPr>
        <sz val="8"/>
        <color rgb="FFFF0000"/>
        <rFont val="Arial"/>
        <family val="2"/>
        <charset val="238"/>
      </rPr>
      <t>ę</t>
    </r>
    <r>
      <rPr>
        <sz val="8"/>
        <rFont val="Arial"/>
        <family val="2"/>
        <charset val="238"/>
      </rPr>
      <t>, o fakcie i celu ich przekazania.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</si>
  <si>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 U. z 2019 r. poz. 664 i 2023, z 2020 r. poz. 1555 oraz z 2021 r. poz. 2358).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</si>
  <si>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(Dz..U. z 2022 r. poz. 1138);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</si>
  <si>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(z 2021 r. poz. 305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</si>
  <si>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</si>
  <si>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 Dz. U. z 2021 r. poz. 217, 2105, 2106).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</si>
  <si>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 tj. w celu wypłaty pomocy finansowej;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</si>
  <si>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tj. w celu wypłaty pomocy finansowej.</t>
  </si>
  <si>
    <t>Beneficjenta</t>
  </si>
  <si>
    <t>Wartość pracy (usług oraz robót budowlanych świadczonych nieodpłatnie)</t>
  </si>
</sst>
</file>

<file path=xl/styles.xml><?xml version="1.0" encoding="utf-8"?>
<styleSheet xmlns="http://schemas.openxmlformats.org/spreadsheetml/2006/main">
  <numFmts count="9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  <numFmt numFmtId="171" formatCode="dd/mm/yy"/>
  </numFmts>
  <fonts count="4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rgb="FFFFFF00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strike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83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69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8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28" fillId="0" borderId="0" xfId="1" applyFont="1" applyFill="1" applyBorder="1" applyAlignment="1" applyProtection="1">
      <alignment vertical="center" wrapText="1"/>
    </xf>
    <xf numFmtId="0" fontId="29" fillId="0" borderId="0" xfId="1" applyFont="1" applyFill="1" applyProtection="1"/>
    <xf numFmtId="0" fontId="29" fillId="0" borderId="0" xfId="1" applyFont="1" applyFill="1" applyBorder="1" applyAlignment="1" applyProtection="1">
      <alignment vertical="center" wrapText="1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 wrapText="1"/>
    </xf>
    <xf numFmtId="165" fontId="30" fillId="0" borderId="0" xfId="1" applyNumberFormat="1" applyFont="1" applyFill="1" applyAlignment="1" applyProtection="1">
      <alignment vertical="center"/>
    </xf>
    <xf numFmtId="0" fontId="30" fillId="5" borderId="0" xfId="7" applyFont="1" applyFill="1" applyBorder="1" applyAlignment="1" applyProtection="1">
      <alignment vertical="top"/>
    </xf>
    <xf numFmtId="0" fontId="30" fillId="0" borderId="0" xfId="1" applyFont="1" applyFill="1" applyAlignment="1" applyProtection="1">
      <alignment horizontal="left" vertical="center"/>
    </xf>
    <xf numFmtId="0" fontId="31" fillId="0" borderId="0" xfId="1" applyFont="1" applyFill="1" applyProtection="1"/>
    <xf numFmtId="0" fontId="31" fillId="0" borderId="0" xfId="1" applyFont="1" applyFill="1" applyProtection="1">
      <protection locked="0"/>
    </xf>
    <xf numFmtId="0" fontId="30" fillId="5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  <protection locked="0"/>
    </xf>
    <xf numFmtId="0" fontId="33" fillId="0" borderId="0" xfId="7" applyFont="1" applyFill="1" applyBorder="1" applyAlignment="1" applyProtection="1">
      <alignment vertical="center"/>
    </xf>
    <xf numFmtId="0" fontId="33" fillId="0" borderId="0" xfId="7" applyFont="1" applyFill="1" applyBorder="1" applyAlignment="1" applyProtection="1">
      <alignment vertical="center"/>
      <protection locked="0"/>
    </xf>
    <xf numFmtId="0" fontId="34" fillId="0" borderId="0" xfId="1" applyFont="1" applyFill="1" applyProtection="1"/>
    <xf numFmtId="0" fontId="30" fillId="0" borderId="0" xfId="1" applyFont="1" applyFill="1" applyAlignment="1" applyProtection="1">
      <alignment horizontal="center"/>
    </xf>
    <xf numFmtId="0" fontId="30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0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6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4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1" fillId="0" borderId="0" xfId="1" applyFont="1" applyFill="1" applyBorder="1" applyAlignment="1" applyProtection="1">
      <alignment horizontal="left" vertical="top"/>
    </xf>
    <xf numFmtId="0" fontId="3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0" fillId="0" borderId="0" xfId="1" applyFont="1" applyFill="1" applyBorder="1" applyProtection="1"/>
    <xf numFmtId="0" fontId="40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0" fillId="0" borderId="0" xfId="1" applyFont="1" applyFill="1" applyBorder="1" applyProtection="1">
      <protection locked="0"/>
    </xf>
    <xf numFmtId="0" fontId="40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0" fillId="0" borderId="0" xfId="1" applyFont="1" applyProtection="1"/>
    <xf numFmtId="0" fontId="40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2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justify" vertical="center" wrapText="1"/>
    </xf>
    <xf numFmtId="0" fontId="10" fillId="0" borderId="3" xfId="1" applyFont="1" applyFill="1" applyBorder="1" applyAlignment="1" applyProtection="1">
      <alignment horizontal="justify" vertical="center" wrapText="1"/>
    </xf>
    <xf numFmtId="0" fontId="10" fillId="7" borderId="9" xfId="1" applyFont="1" applyFill="1" applyBorder="1" applyAlignment="1" applyProtection="1">
      <alignment horizontal="justify" vertical="center" wrapText="1"/>
    </xf>
    <xf numFmtId="0" fontId="6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35" fillId="0" borderId="8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top" wrapText="1"/>
    </xf>
    <xf numFmtId="14" fontId="6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top" wrapText="1"/>
    </xf>
    <xf numFmtId="0" fontId="4" fillId="0" borderId="13" xfId="1" applyFont="1" applyBorder="1" applyAlignment="1" applyProtection="1">
      <alignment vertical="center" wrapText="1"/>
      <protection locked="0"/>
    </xf>
    <xf numFmtId="0" fontId="4" fillId="0" borderId="0" xfId="1" applyFont="1" applyAlignment="1">
      <alignment vertical="top" wrapText="1"/>
    </xf>
    <xf numFmtId="0" fontId="6" fillId="0" borderId="12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16" fontId="6" fillId="0" borderId="12" xfId="1" applyNumberFormat="1" applyFont="1" applyFill="1" applyBorder="1" applyAlignment="1" applyProtection="1">
      <alignment horizontal="center" vertical="center"/>
    </xf>
    <xf numFmtId="0" fontId="5" fillId="0" borderId="2" xfId="1" applyFont="1" applyBorder="1"/>
    <xf numFmtId="0" fontId="4" fillId="0" borderId="0" xfId="1" applyFont="1" applyAlignment="1">
      <alignment horizontal="left" vertical="top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vertical="top"/>
    </xf>
    <xf numFmtId="0" fontId="4" fillId="0" borderId="0" xfId="1" applyFont="1" applyAlignment="1">
      <alignment horizontal="center" vertical="top"/>
    </xf>
    <xf numFmtId="0" fontId="17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0" xfId="1" applyFont="1" applyFill="1" applyBorder="1" applyAlignment="1" applyProtection="1">
      <alignment horizontal="left" vertical="center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6" fillId="5" borderId="0" xfId="7" applyFont="1" applyFill="1" applyBorder="1" applyAlignment="1" applyProtection="1">
      <alignment vertical="top"/>
    </xf>
    <xf numFmtId="0" fontId="45" fillId="2" borderId="8" xfId="1" applyFont="1" applyFill="1" applyBorder="1" applyAlignment="1" applyProtection="1">
      <alignment horizontal="left" vertical="center" wrapText="1"/>
      <protection locked="0"/>
    </xf>
    <xf numFmtId="0" fontId="45" fillId="0" borderId="8" xfId="1" applyFont="1" applyFill="1" applyBorder="1" applyAlignment="1" applyProtection="1">
      <alignment horizontal="left" vertical="center" wrapText="1"/>
      <protection locked="0"/>
    </xf>
    <xf numFmtId="0" fontId="6" fillId="5" borderId="0" xfId="7" applyFont="1" applyFill="1" applyBorder="1" applyAlignment="1" applyProtection="1">
      <alignment vertical="center"/>
    </xf>
    <xf numFmtId="3" fontId="6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170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3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7" xfId="1" applyNumberFormat="1" applyFont="1" applyFill="1" applyBorder="1" applyAlignment="1" applyProtection="1">
      <alignment horizontal="center" vertical="top" wrapText="1"/>
      <protection locked="0"/>
    </xf>
    <xf numFmtId="0" fontId="30" fillId="4" borderId="0" xfId="1" applyFont="1" applyFill="1" applyAlignment="1" applyProtection="1">
      <alignment horizontal="center" vertical="center" wrapText="1"/>
    </xf>
    <xf numFmtId="165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 wrapText="1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27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16" xfId="1" applyFont="1" applyFill="1" applyBorder="1" applyAlignment="1" applyProtection="1">
      <alignment horizontal="center" vertical="top"/>
      <protection locked="0"/>
    </xf>
    <xf numFmtId="0" fontId="6" fillId="7" borderId="13" xfId="1" applyFont="1" applyFill="1" applyBorder="1" applyAlignment="1" applyProtection="1">
      <alignment horizontal="center" vertical="top"/>
      <protection locked="0"/>
    </xf>
    <xf numFmtId="0" fontId="6" fillId="7" borderId="17" xfId="1" applyFont="1" applyFill="1" applyBorder="1" applyAlignment="1" applyProtection="1">
      <alignment horizontal="center" vertical="top"/>
      <protection locked="0"/>
    </xf>
    <xf numFmtId="165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29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0" fillId="0" borderId="0" xfId="1" applyFont="1" applyFill="1" applyAlignment="1" applyProtection="1">
      <alignment horizontal="center" vertical="top" wrapText="1"/>
    </xf>
    <xf numFmtId="165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7" fontId="5" fillId="0" borderId="9" xfId="1" applyNumberFormat="1" applyFont="1" applyFill="1" applyBorder="1" applyAlignment="1" applyProtection="1">
      <alignment horizontal="left" vertical="center"/>
      <protection locked="0"/>
    </xf>
    <xf numFmtId="167" fontId="5" fillId="0" borderId="6" xfId="1" applyNumberFormat="1" applyFont="1" applyFill="1" applyBorder="1" applyAlignment="1" applyProtection="1">
      <alignment horizontal="left" vertical="center"/>
      <protection locked="0"/>
    </xf>
    <xf numFmtId="17" fontId="10" fillId="0" borderId="2" xfId="1" applyNumberFormat="1" applyFont="1" applyFill="1" applyBorder="1" applyAlignment="1" applyProtection="1">
      <alignment horizontal="left" vertical="top"/>
    </xf>
    <xf numFmtId="0" fontId="6" fillId="0" borderId="16" xfId="1" applyFont="1" applyFill="1" applyBorder="1" applyAlignment="1" applyProtection="1">
      <alignment horizontal="center" vertical="top" wrapText="1"/>
      <protection locked="0"/>
    </xf>
    <xf numFmtId="0" fontId="6" fillId="0" borderId="17" xfId="1" applyFont="1" applyFill="1" applyBorder="1" applyAlignment="1" applyProtection="1">
      <alignment horizontal="center" vertical="top" wrapText="1"/>
      <protection locked="0"/>
    </xf>
    <xf numFmtId="0" fontId="6" fillId="0" borderId="13" xfId="1" applyFont="1" applyFill="1" applyBorder="1" applyAlignment="1" applyProtection="1">
      <alignment horizontal="center" vertical="top" wrapText="1"/>
      <protection locked="0"/>
    </xf>
    <xf numFmtId="0" fontId="10" fillId="7" borderId="9" xfId="1" applyFont="1" applyFill="1" applyBorder="1" applyAlignment="1" applyProtection="1">
      <alignment horizontal="left" vertical="center"/>
      <protection locked="0"/>
    </xf>
    <xf numFmtId="0" fontId="10" fillId="7" borderId="5" xfId="1" applyFont="1" applyFill="1" applyBorder="1" applyAlignment="1" applyProtection="1">
      <alignment horizontal="left" vertical="center"/>
      <protection locked="0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3" xfId="7" applyFont="1" applyFill="1" applyBorder="1" applyAlignment="1" applyProtection="1">
      <alignment horizontal="right" vertical="center" wrapText="1"/>
    </xf>
    <xf numFmtId="0" fontId="9" fillId="0" borderId="1" xfId="7" applyFont="1" applyFill="1" applyBorder="1" applyAlignment="1" applyProtection="1">
      <alignment horizontal="right" vertical="center" wrapText="1"/>
    </xf>
    <xf numFmtId="0" fontId="9" fillId="0" borderId="8" xfId="7" applyFont="1" applyFill="1" applyBorder="1" applyAlignment="1" applyProtection="1">
      <alignment horizontal="right" vertical="center" wrapText="1"/>
      <protection locked="0"/>
    </xf>
    <xf numFmtId="0" fontId="6" fillId="2" borderId="0" xfId="1" applyFont="1" applyFill="1" applyAlignment="1" applyProtection="1">
      <alignment horizontal="justify" vertical="center" wrapText="1"/>
    </xf>
    <xf numFmtId="0" fontId="6" fillId="2" borderId="7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11" xfId="1" applyFont="1" applyFill="1" applyBorder="1" applyAlignment="1" applyProtection="1">
      <alignment horizontal="justify" vertical="center" wrapText="1"/>
    </xf>
    <xf numFmtId="0" fontId="10" fillId="2" borderId="12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0" borderId="9" xfId="1" quotePrefix="1" applyFont="1" applyFill="1" applyBorder="1" applyAlignment="1" applyProtection="1">
      <alignment horizontal="justify" vertical="center" wrapText="1"/>
    </xf>
    <xf numFmtId="0" fontId="10" fillId="0" borderId="4" xfId="1" applyFont="1" applyFill="1" applyBorder="1" applyAlignment="1" applyProtection="1">
      <alignment horizontal="justify" vertical="center" wrapText="1"/>
    </xf>
    <xf numFmtId="0" fontId="10" fillId="0" borderId="11" xfId="1" applyFont="1" applyFill="1" applyBorder="1" applyAlignment="1" applyProtection="1">
      <alignment horizontal="justify" vertical="center" wrapText="1"/>
    </xf>
    <xf numFmtId="0" fontId="10" fillId="0" borderId="12" xfId="1" applyFont="1" applyFill="1" applyBorder="1" applyAlignment="1" applyProtection="1">
      <alignment horizontal="justify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7" borderId="4" xfId="1" applyFont="1" applyFill="1" applyBorder="1" applyAlignment="1" applyProtection="1">
      <alignment horizontal="justify" vertical="center" wrapText="1"/>
    </xf>
    <xf numFmtId="0" fontId="10" fillId="7" borderId="11" xfId="1" applyFont="1" applyFill="1" applyBorder="1" applyAlignment="1" applyProtection="1">
      <alignment horizontal="justify" vertical="center" wrapText="1"/>
    </xf>
    <xf numFmtId="0" fontId="10" fillId="7" borderId="12" xfId="1" applyFont="1" applyFill="1" applyBorder="1" applyAlignment="1" applyProtection="1">
      <alignment horizontal="justify"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6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4" fillId="0" borderId="9" xfId="1" quotePrefix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10" fillId="0" borderId="0" xfId="1" applyFont="1" applyAlignment="1">
      <alignment horizontal="justify" vertical="top" wrapText="1"/>
    </xf>
    <xf numFmtId="0" fontId="7" fillId="0" borderId="0" xfId="1" applyFont="1" applyBorder="1" applyAlignment="1">
      <alignment horizontal="left" vertical="center"/>
    </xf>
    <xf numFmtId="0" fontId="4" fillId="0" borderId="0" xfId="1" applyFont="1" applyAlignment="1">
      <alignment horizontal="justify" vertical="top"/>
    </xf>
    <xf numFmtId="0" fontId="4" fillId="0" borderId="0" xfId="1" applyFont="1" applyAlignment="1">
      <alignment horizontal="justify" vertical="top" wrapTex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5" fillId="0" borderId="0" xfId="0" applyFont="1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2" xfId="1" applyFont="1" applyFill="1" applyBorder="1" applyAlignment="1" applyProtection="1">
      <alignment horizontal="center" vertical="center"/>
    </xf>
    <xf numFmtId="0" fontId="41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0" fillId="0" borderId="9" xfId="1" applyFont="1" applyFill="1" applyBorder="1" applyAlignment="1" applyProtection="1">
      <alignment horizontal="center" vertical="center"/>
      <protection locked="0"/>
    </xf>
    <xf numFmtId="0" fontId="40" fillId="0" borderId="5" xfId="1" applyFont="1" applyFill="1" applyBorder="1" applyAlignment="1" applyProtection="1">
      <alignment horizontal="center" vertical="center"/>
      <protection locked="0"/>
    </xf>
    <xf numFmtId="0" fontId="40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5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5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justify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justify" vertical="center" wrapText="1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5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5" fillId="0" borderId="5" xfId="1" applyFont="1" applyBorder="1" applyAlignment="1" applyProtection="1">
      <alignment horizontal="center" vertical="center"/>
      <protection locked="0"/>
    </xf>
    <xf numFmtId="14" fontId="6" fillId="0" borderId="9" xfId="1" applyNumberFormat="1" applyFont="1" applyBorder="1" applyAlignment="1">
      <alignment horizontal="center" vertical="center"/>
    </xf>
    <xf numFmtId="14" fontId="6" fillId="0" borderId="6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2" xfId="1" applyFont="1" applyBorder="1" applyAlignment="1">
      <alignment horizontal="center" vertical="top" wrapText="1"/>
    </xf>
    <xf numFmtId="0" fontId="11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justify" wrapText="1"/>
    </xf>
    <xf numFmtId="0" fontId="4" fillId="0" borderId="0" xfId="1" applyFont="1" applyAlignment="1">
      <alignment horizontal="justify"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justify" wrapText="1"/>
    </xf>
    <xf numFmtId="0" fontId="4" fillId="0" borderId="13" xfId="1" applyFont="1" applyBorder="1" applyAlignment="1" applyProtection="1">
      <alignment horizontal="justify" vertical="center" wrapText="1"/>
      <protection locked="0"/>
    </xf>
    <xf numFmtId="0" fontId="4" fillId="0" borderId="5" xfId="1" applyFont="1" applyBorder="1" applyAlignment="1" applyProtection="1">
      <alignment horizontal="justify" vertical="center" wrapText="1"/>
      <protection locked="0"/>
    </xf>
    <xf numFmtId="0" fontId="4" fillId="0" borderId="0" xfId="1" applyFont="1" applyAlignment="1">
      <alignment horizontal="justify" vertical="center"/>
    </xf>
    <xf numFmtId="0" fontId="11" fillId="0" borderId="0" xfId="1" applyFont="1" applyAlignment="1">
      <alignment horizontal="justify" vertical="center"/>
    </xf>
    <xf numFmtId="0" fontId="7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justify" vertical="top" wrapText="1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44</xdr:row>
      <xdr:rowOff>74543</xdr:rowOff>
    </xdr:from>
    <xdr:to>
      <xdr:col>4</xdr:col>
      <xdr:colOff>425991</xdr:colOff>
      <xdr:row>44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55</xdr:row>
      <xdr:rowOff>91113</xdr:rowOff>
    </xdr:from>
    <xdr:to>
      <xdr:col>4</xdr:col>
      <xdr:colOff>344107</xdr:colOff>
      <xdr:row>55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56</xdr:row>
      <xdr:rowOff>8289</xdr:rowOff>
    </xdr:from>
    <xdr:to>
      <xdr:col>4</xdr:col>
      <xdr:colOff>417709</xdr:colOff>
      <xdr:row>56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43</xdr:row>
      <xdr:rowOff>107677</xdr:rowOff>
    </xdr:from>
    <xdr:to>
      <xdr:col>4</xdr:col>
      <xdr:colOff>360673</xdr:colOff>
      <xdr:row>43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chwartz.katarzyna\AppData\Local\Microsoft\Windows\INetCache\Content.Outlook\FDY6DZTD\WoP_19.3_2r%20(00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iadczenie Beneficjenta"/>
      <sheetName val="Zal_VIII_A15"/>
      <sheetName val="Zal_VIII_A16"/>
      <sheetName val="Zal_VIII_A17"/>
      <sheetName val="Zal_VIII_A 20_Opis_Projektu"/>
      <sheetName val="Zal_VIII_B_1 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/>
      <sheetData sheetId="4">
        <row r="39">
          <cell r="A39" t="str">
            <v>RAZEM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2"/>
  <dimension ref="A1:P111"/>
  <sheetViews>
    <sheetView showGridLines="0" tabSelected="1" view="pageBreakPreview" zoomScale="110" zoomScaleNormal="110" zoomScaleSheetLayoutView="110" zoomScalePageLayoutView="110" workbookViewId="0">
      <selection activeCell="O12" sqref="O12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76"/>
      <c r="B1" s="176"/>
      <c r="C1" s="49"/>
      <c r="D1" s="49"/>
      <c r="E1" s="49"/>
      <c r="F1" s="49"/>
      <c r="G1" s="49"/>
      <c r="H1" s="49"/>
      <c r="I1" s="49"/>
      <c r="J1" s="49"/>
      <c r="K1" s="2"/>
      <c r="L1" s="2"/>
      <c r="M1" s="2"/>
    </row>
    <row r="2" spans="1:16" ht="15.75" customHeight="1">
      <c r="A2" s="379" t="s">
        <v>226</v>
      </c>
      <c r="B2" s="379"/>
      <c r="C2" s="379"/>
      <c r="D2" s="379"/>
      <c r="E2" s="379"/>
      <c r="F2" s="379"/>
      <c r="G2" s="379"/>
      <c r="H2" s="379"/>
      <c r="I2" s="379"/>
      <c r="J2" s="379"/>
      <c r="K2" s="2"/>
      <c r="L2" s="139"/>
      <c r="M2" s="84" t="s">
        <v>224</v>
      </c>
    </row>
    <row r="3" spans="1:16" ht="66.75" customHeight="1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138"/>
      <c r="L3" s="138"/>
      <c r="M3" s="138"/>
    </row>
    <row r="4" spans="1:16" ht="13.5" customHeight="1">
      <c r="A4" s="379"/>
      <c r="B4" s="379"/>
      <c r="C4" s="379"/>
      <c r="D4" s="379"/>
      <c r="E4" s="379"/>
      <c r="F4" s="379"/>
      <c r="G4" s="379"/>
      <c r="H4" s="379"/>
      <c r="I4" s="379"/>
      <c r="J4" s="379"/>
      <c r="K4" s="382" t="s">
        <v>62</v>
      </c>
      <c r="L4" s="382"/>
      <c r="M4" s="382"/>
      <c r="N4" s="412" t="s">
        <v>66</v>
      </c>
      <c r="O4" s="412"/>
    </row>
    <row r="5" spans="1:16" ht="33.75">
      <c r="A5" s="379"/>
      <c r="B5" s="379"/>
      <c r="C5" s="379"/>
      <c r="D5" s="379"/>
      <c r="E5" s="379"/>
      <c r="F5" s="379"/>
      <c r="G5" s="379"/>
      <c r="H5" s="379"/>
      <c r="I5" s="379"/>
      <c r="J5" s="379"/>
      <c r="K5" s="196" t="s">
        <v>227</v>
      </c>
      <c r="L5" s="457"/>
      <c r="M5" s="458"/>
      <c r="N5" s="412"/>
      <c r="O5" s="412"/>
    </row>
    <row r="6" spans="1:16" ht="6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2"/>
      <c r="L6" s="16"/>
      <c r="M6" s="2"/>
    </row>
    <row r="7" spans="1:16" ht="24" customHeight="1">
      <c r="A7" s="2"/>
      <c r="B7" s="2"/>
      <c r="C7" s="60" t="s">
        <v>38</v>
      </c>
      <c r="D7" s="61"/>
      <c r="E7" s="62" t="s">
        <v>225</v>
      </c>
      <c r="F7" s="61"/>
      <c r="G7" s="61"/>
      <c r="H7" s="63" t="s">
        <v>39</v>
      </c>
      <c r="I7" s="64"/>
      <c r="J7" s="2"/>
      <c r="K7" s="195"/>
      <c r="L7" s="383"/>
      <c r="M7" s="384"/>
    </row>
    <row r="8" spans="1:16" ht="9" customHeight="1">
      <c r="A8" s="2"/>
      <c r="B8" s="2"/>
      <c r="C8" s="382" t="s">
        <v>82</v>
      </c>
      <c r="D8" s="382"/>
      <c r="E8" s="382"/>
      <c r="F8" s="382"/>
      <c r="G8" s="382"/>
      <c r="H8" s="382"/>
      <c r="I8" s="382"/>
      <c r="J8" s="53"/>
      <c r="K8" s="177" t="s">
        <v>65</v>
      </c>
      <c r="L8" s="381" t="s">
        <v>63</v>
      </c>
      <c r="M8" s="381"/>
    </row>
    <row r="9" spans="1:16" ht="15.75" customHeight="1">
      <c r="A9" s="2"/>
      <c r="B9" s="2"/>
      <c r="C9" s="382"/>
      <c r="D9" s="382"/>
      <c r="E9" s="382"/>
      <c r="F9" s="382"/>
      <c r="G9" s="382"/>
      <c r="H9" s="382"/>
      <c r="I9" s="382"/>
      <c r="J9" s="53"/>
      <c r="K9" s="382" t="s">
        <v>64</v>
      </c>
      <c r="L9" s="382"/>
      <c r="M9" s="382"/>
    </row>
    <row r="10" spans="1:16" ht="20.100000000000001" customHeight="1">
      <c r="A10" s="380" t="s">
        <v>83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18"/>
      <c r="P10" s="1" t="str">
        <f>CONCATENATE(C7,D7,E7,F7,G7,H7,I7)</f>
        <v>UM- 6935 - UM/</v>
      </c>
    </row>
    <row r="11" spans="1:16" ht="18" customHeight="1">
      <c r="A11" s="140" t="s">
        <v>27</v>
      </c>
      <c r="B11" s="140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3" t="s">
        <v>230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199" t="s">
        <v>233</v>
      </c>
      <c r="M12" s="2"/>
    </row>
    <row r="13" spans="1:16" ht="26.1" customHeight="1">
      <c r="A13" s="414" t="s">
        <v>231</v>
      </c>
      <c r="B13" s="414"/>
      <c r="C13" s="414"/>
      <c r="D13" s="414"/>
      <c r="E13" s="414"/>
      <c r="F13" s="414"/>
      <c r="G13" s="414"/>
      <c r="H13" s="414"/>
      <c r="I13" s="414"/>
      <c r="J13" s="414"/>
      <c r="K13" s="414"/>
      <c r="L13" s="209"/>
      <c r="M13" s="2"/>
    </row>
    <row r="14" spans="1:16" ht="12" customHeight="1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9" t="s">
        <v>233</v>
      </c>
      <c r="M14" s="2"/>
    </row>
    <row r="15" spans="1:16" ht="26.1" customHeight="1">
      <c r="A15" s="127" t="s">
        <v>232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98" t="str">
        <f>IF(L13="x","","X")</f>
        <v>X</v>
      </c>
      <c r="M15" s="2"/>
    </row>
    <row r="16" spans="1:16" s="2" customFormat="1" ht="8.1" customHeight="1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200"/>
    </row>
    <row r="17" spans="1:16" ht="21.95" customHeight="1">
      <c r="A17" s="416" t="s">
        <v>228</v>
      </c>
      <c r="B17" s="416"/>
      <c r="C17" s="416"/>
      <c r="D17" s="416"/>
      <c r="E17" s="416"/>
      <c r="F17" s="416"/>
      <c r="G17" s="416"/>
      <c r="H17" s="416"/>
      <c r="I17" s="416"/>
      <c r="J17" s="416"/>
      <c r="K17" s="416"/>
      <c r="L17" s="415" t="s">
        <v>36</v>
      </c>
      <c r="M17" s="415"/>
    </row>
    <row r="18" spans="1:16" ht="21.95" customHeight="1">
      <c r="A18" s="417" t="s">
        <v>229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5" t="s">
        <v>36</v>
      </c>
      <c r="M18" s="415"/>
      <c r="O18" s="86"/>
    </row>
    <row r="19" spans="1:16" ht="21.95" customHeight="1">
      <c r="A19" s="417" t="s">
        <v>235</v>
      </c>
      <c r="B19" s="417"/>
      <c r="C19" s="417"/>
      <c r="D19" s="417"/>
      <c r="E19" s="417"/>
      <c r="F19" s="417"/>
      <c r="G19" s="417"/>
      <c r="H19" s="417"/>
      <c r="I19" s="417"/>
      <c r="J19" s="417"/>
      <c r="K19" s="417"/>
      <c r="L19" s="415" t="s">
        <v>36</v>
      </c>
      <c r="M19" s="415"/>
      <c r="O19" s="86"/>
    </row>
    <row r="20" spans="1:16" ht="21.95" customHeight="1">
      <c r="A20" s="417" t="s">
        <v>236</v>
      </c>
      <c r="B20" s="417"/>
      <c r="C20" s="417"/>
      <c r="D20" s="417"/>
      <c r="E20" s="417"/>
      <c r="F20" s="417"/>
      <c r="G20" s="417"/>
      <c r="H20" s="417"/>
      <c r="I20" s="417"/>
      <c r="J20" s="417"/>
      <c r="K20" s="417"/>
      <c r="L20" s="415" t="s">
        <v>36</v>
      </c>
      <c r="M20" s="415"/>
      <c r="O20" s="86"/>
    </row>
    <row r="21" spans="1:16" ht="21.95" customHeight="1">
      <c r="A21" s="417" t="s">
        <v>238</v>
      </c>
      <c r="B21" s="417"/>
      <c r="C21" s="417"/>
      <c r="D21" s="417"/>
      <c r="E21" s="417"/>
      <c r="F21" s="417"/>
      <c r="G21" s="417"/>
      <c r="H21" s="417"/>
      <c r="I21" s="417"/>
      <c r="J21" s="417"/>
      <c r="K21" s="417"/>
      <c r="L21" s="415"/>
      <c r="M21" s="415"/>
      <c r="O21" s="86"/>
    </row>
    <row r="22" spans="1:16" ht="21.75" customHeight="1">
      <c r="A22" s="418" t="s">
        <v>237</v>
      </c>
      <c r="B22" s="418"/>
      <c r="C22" s="418"/>
      <c r="D22" s="418"/>
      <c r="E22" s="418"/>
      <c r="F22" s="418"/>
      <c r="G22" s="418"/>
      <c r="H22" s="418"/>
      <c r="I22" s="418"/>
      <c r="J22" s="418"/>
      <c r="K22" s="418"/>
      <c r="L22" s="415" t="s">
        <v>36</v>
      </c>
      <c r="M22" s="415"/>
      <c r="O22" s="86"/>
    </row>
    <row r="23" spans="1:16" ht="21.95" customHeight="1">
      <c r="A23" s="417" t="s">
        <v>239</v>
      </c>
      <c r="B23" s="417"/>
      <c r="C23" s="417"/>
      <c r="D23" s="417"/>
      <c r="E23" s="417"/>
      <c r="F23" s="417"/>
      <c r="G23" s="417"/>
      <c r="H23" s="417"/>
      <c r="I23" s="417"/>
      <c r="J23" s="417"/>
      <c r="K23" s="417"/>
      <c r="L23" s="415" t="s">
        <v>36</v>
      </c>
      <c r="M23" s="415"/>
      <c r="O23" s="86"/>
    </row>
    <row r="24" spans="1:16" ht="21.95" customHeight="1">
      <c r="A24" s="417" t="s">
        <v>240</v>
      </c>
      <c r="B24" s="417"/>
      <c r="C24" s="417"/>
      <c r="D24" s="417"/>
      <c r="E24" s="417"/>
      <c r="F24" s="417"/>
      <c r="G24" s="417"/>
      <c r="H24" s="417"/>
      <c r="I24" s="417"/>
      <c r="J24" s="417"/>
      <c r="K24" s="417"/>
      <c r="L24" s="415" t="s">
        <v>36</v>
      </c>
      <c r="M24" s="415"/>
      <c r="O24" s="86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126</v>
      </c>
    </row>
    <row r="26" spans="1:16" ht="18" customHeight="1">
      <c r="A26" s="115" t="s">
        <v>234</v>
      </c>
      <c r="B26" s="11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27" t="s">
        <v>242</v>
      </c>
      <c r="B27" s="127"/>
      <c r="C27" s="2"/>
      <c r="D27" s="2"/>
      <c r="E27" s="2"/>
      <c r="F27" s="210"/>
      <c r="G27" s="470"/>
      <c r="H27" s="471"/>
      <c r="I27" s="471"/>
      <c r="J27" s="472"/>
      <c r="K27" s="2"/>
      <c r="L27" s="2"/>
      <c r="M27" s="2"/>
    </row>
    <row r="28" spans="1:16" ht="15.95" customHeight="1">
      <c r="A28" s="127" t="s">
        <v>94</v>
      </c>
      <c r="B28" s="127"/>
      <c r="C28" s="2"/>
      <c r="D28" s="2"/>
      <c r="E28" s="2"/>
      <c r="F28" s="210"/>
      <c r="G28" s="421"/>
      <c r="H28" s="445"/>
      <c r="I28" s="445"/>
      <c r="J28" s="422"/>
      <c r="K28" s="2"/>
      <c r="L28" s="2"/>
      <c r="M28" s="2"/>
      <c r="P28" s="1" t="s">
        <v>125</v>
      </c>
    </row>
    <row r="29" spans="1:16" s="17" customFormat="1" ht="15.95" customHeight="1">
      <c r="A29" s="53" t="s">
        <v>404</v>
      </c>
      <c r="B29" s="53"/>
      <c r="C29" s="53"/>
      <c r="D29" s="53"/>
      <c r="E29" s="53"/>
      <c r="F29" s="53"/>
      <c r="G29" s="53"/>
      <c r="H29" s="53"/>
      <c r="I29" s="53"/>
      <c r="J29" s="53"/>
      <c r="K29" s="53" t="s">
        <v>243</v>
      </c>
      <c r="L29" s="53"/>
      <c r="M29" s="53"/>
      <c r="P29" s="17" t="s">
        <v>127</v>
      </c>
    </row>
    <row r="30" spans="1:16" ht="15.95" customHeight="1">
      <c r="A30" s="385"/>
      <c r="B30" s="386"/>
      <c r="C30" s="386"/>
      <c r="D30" s="386"/>
      <c r="E30" s="386"/>
      <c r="F30" s="386"/>
      <c r="G30" s="386"/>
      <c r="H30" s="386"/>
      <c r="I30" s="387"/>
      <c r="J30" s="2"/>
      <c r="K30" s="419"/>
      <c r="L30" s="420"/>
      <c r="M30" s="201"/>
      <c r="P30" s="1" t="s">
        <v>128</v>
      </c>
    </row>
    <row r="31" spans="1:16" ht="15.75" customHeight="1">
      <c r="A31" s="388"/>
      <c r="B31" s="389"/>
      <c r="C31" s="389"/>
      <c r="D31" s="389"/>
      <c r="E31" s="389"/>
      <c r="F31" s="389"/>
      <c r="G31" s="389"/>
      <c r="H31" s="389"/>
      <c r="I31" s="390"/>
      <c r="J31" s="2"/>
      <c r="K31" s="127" t="s">
        <v>95</v>
      </c>
      <c r="L31" s="127"/>
      <c r="M31" s="2"/>
      <c r="P31" s="1" t="s">
        <v>129</v>
      </c>
    </row>
    <row r="32" spans="1:16" ht="15.95" customHeight="1">
      <c r="A32" s="388"/>
      <c r="B32" s="389"/>
      <c r="C32" s="389"/>
      <c r="D32" s="389"/>
      <c r="E32" s="389"/>
      <c r="F32" s="389"/>
      <c r="G32" s="389"/>
      <c r="H32" s="389"/>
      <c r="I32" s="390"/>
      <c r="J32" s="2"/>
      <c r="K32" s="421"/>
      <c r="L32" s="422"/>
      <c r="M32" s="2"/>
      <c r="P32" s="1" t="s">
        <v>130</v>
      </c>
    </row>
    <row r="33" spans="1:16" ht="15.95" customHeight="1">
      <c r="A33" s="391"/>
      <c r="B33" s="392"/>
      <c r="C33" s="392"/>
      <c r="D33" s="392"/>
      <c r="E33" s="392"/>
      <c r="F33" s="392"/>
      <c r="G33" s="392"/>
      <c r="H33" s="392"/>
      <c r="I33" s="393"/>
      <c r="J33" s="2"/>
      <c r="K33" s="53"/>
      <c r="L33" s="53"/>
      <c r="M33" s="2"/>
    </row>
    <row r="34" spans="1:16" s="17" customFormat="1" ht="24" customHeight="1">
      <c r="A34" s="473" t="s">
        <v>246</v>
      </c>
      <c r="B34" s="473"/>
      <c r="C34" s="473"/>
      <c r="D34" s="473"/>
      <c r="E34" s="473"/>
      <c r="F34" s="473"/>
      <c r="G34" s="473"/>
      <c r="H34" s="473"/>
      <c r="I34" s="473"/>
      <c r="J34" s="473"/>
      <c r="K34" s="473"/>
      <c r="L34" s="473"/>
      <c r="M34" s="473"/>
      <c r="P34" s="17" t="s">
        <v>36</v>
      </c>
    </row>
    <row r="35" spans="1:16" ht="9.9499999999999993" customHeight="1">
      <c r="A35" s="376" t="s">
        <v>84</v>
      </c>
      <c r="B35" s="377"/>
      <c r="C35" s="377"/>
      <c r="D35" s="378"/>
      <c r="E35" s="376" t="s">
        <v>85</v>
      </c>
      <c r="F35" s="377"/>
      <c r="G35" s="377"/>
      <c r="H35" s="377"/>
      <c r="I35" s="378"/>
      <c r="J35" s="376" t="s">
        <v>86</v>
      </c>
      <c r="K35" s="378"/>
      <c r="L35" s="376" t="s">
        <v>87</v>
      </c>
      <c r="M35" s="378"/>
      <c r="P35" s="1" t="s">
        <v>222</v>
      </c>
    </row>
    <row r="36" spans="1:16" ht="15" customHeight="1">
      <c r="A36" s="423" t="s">
        <v>49</v>
      </c>
      <c r="B36" s="424"/>
      <c r="C36" s="424"/>
      <c r="D36" s="425"/>
      <c r="E36" s="426" t="s">
        <v>36</v>
      </c>
      <c r="F36" s="427"/>
      <c r="G36" s="427"/>
      <c r="H36" s="427"/>
      <c r="I36" s="428"/>
      <c r="J36" s="391"/>
      <c r="K36" s="393"/>
      <c r="L36" s="391"/>
      <c r="M36" s="393"/>
      <c r="P36" s="1" t="s">
        <v>223</v>
      </c>
    </row>
    <row r="37" spans="1:16" ht="9.9499999999999993" customHeight="1">
      <c r="A37" s="376" t="s">
        <v>88</v>
      </c>
      <c r="B37" s="377"/>
      <c r="C37" s="377"/>
      <c r="D37" s="378"/>
      <c r="E37" s="376" t="s">
        <v>89</v>
      </c>
      <c r="F37" s="377"/>
      <c r="G37" s="377"/>
      <c r="H37" s="377"/>
      <c r="I37" s="378"/>
      <c r="J37" s="376" t="s">
        <v>90</v>
      </c>
      <c r="K37" s="378"/>
      <c r="L37" s="376" t="s">
        <v>91</v>
      </c>
      <c r="M37" s="378"/>
    </row>
    <row r="38" spans="1:16" ht="15" customHeight="1">
      <c r="A38" s="396"/>
      <c r="B38" s="397"/>
      <c r="C38" s="397"/>
      <c r="D38" s="398"/>
      <c r="E38" s="399"/>
      <c r="F38" s="400"/>
      <c r="G38" s="400"/>
      <c r="H38" s="400"/>
      <c r="I38" s="401"/>
      <c r="J38" s="399"/>
      <c r="K38" s="401"/>
      <c r="L38" s="399"/>
      <c r="M38" s="401"/>
    </row>
    <row r="39" spans="1:16" ht="9.9499999999999993" customHeight="1">
      <c r="A39" s="376" t="s">
        <v>92</v>
      </c>
      <c r="B39" s="377"/>
      <c r="C39" s="377"/>
      <c r="D39" s="378"/>
      <c r="E39" s="376" t="s">
        <v>93</v>
      </c>
      <c r="F39" s="377"/>
      <c r="G39" s="377"/>
      <c r="H39" s="377"/>
      <c r="I39" s="378"/>
      <c r="J39" s="376" t="s">
        <v>244</v>
      </c>
      <c r="K39" s="377"/>
      <c r="L39" s="377"/>
      <c r="M39" s="378"/>
    </row>
    <row r="40" spans="1:16" ht="15" customHeight="1">
      <c r="A40" s="406"/>
      <c r="B40" s="407"/>
      <c r="C40" s="407"/>
      <c r="D40" s="408"/>
      <c r="E40" s="399"/>
      <c r="F40" s="400"/>
      <c r="G40" s="400"/>
      <c r="H40" s="400"/>
      <c r="I40" s="401"/>
      <c r="J40" s="409"/>
      <c r="K40" s="410"/>
      <c r="L40" s="410"/>
      <c r="M40" s="411"/>
    </row>
    <row r="41" spans="1:16" ht="9.9499999999999993" customHeight="1">
      <c r="A41" s="376" t="s">
        <v>528</v>
      </c>
      <c r="B41" s="377"/>
      <c r="C41" s="377"/>
      <c r="D41" s="377"/>
      <c r="E41" s="377"/>
      <c r="F41" s="377"/>
      <c r="G41" s="377"/>
      <c r="H41" s="377"/>
      <c r="I41" s="378"/>
      <c r="J41" s="376" t="s">
        <v>529</v>
      </c>
      <c r="K41" s="378"/>
      <c r="L41" s="377" t="s">
        <v>530</v>
      </c>
      <c r="M41" s="378"/>
    </row>
    <row r="42" spans="1:16" ht="15" customHeight="1">
      <c r="A42" s="391"/>
      <c r="B42" s="392"/>
      <c r="C42" s="392"/>
      <c r="D42" s="392"/>
      <c r="E42" s="392"/>
      <c r="F42" s="392"/>
      <c r="G42" s="392"/>
      <c r="H42" s="392"/>
      <c r="I42" s="393"/>
      <c r="J42" s="399"/>
      <c r="K42" s="401"/>
      <c r="L42" s="400"/>
      <c r="M42" s="401"/>
    </row>
    <row r="43" spans="1:16" s="17" customFormat="1" ht="20.100000000000001" customHeight="1">
      <c r="A43" s="53" t="s">
        <v>245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6" ht="9.9499999999999993" customHeight="1">
      <c r="A44" s="376" t="s">
        <v>247</v>
      </c>
      <c r="B44" s="377"/>
      <c r="C44" s="377"/>
      <c r="D44" s="378"/>
      <c r="E44" s="376" t="s">
        <v>248</v>
      </c>
      <c r="F44" s="377"/>
      <c r="G44" s="377"/>
      <c r="H44" s="377"/>
      <c r="I44" s="378"/>
      <c r="J44" s="376" t="s">
        <v>249</v>
      </c>
      <c r="K44" s="378"/>
      <c r="L44" s="376" t="s">
        <v>250</v>
      </c>
      <c r="M44" s="378"/>
    </row>
    <row r="45" spans="1:16" ht="15" customHeight="1">
      <c r="A45" s="447" t="s">
        <v>36</v>
      </c>
      <c r="B45" s="448"/>
      <c r="C45" s="448"/>
      <c r="D45" s="449"/>
      <c r="E45" s="447" t="str">
        <f>IF(A45&lt;&gt;"Polska","nie dotyczy","(wybierz z listy)")</f>
        <v>nie dotyczy</v>
      </c>
      <c r="F45" s="448"/>
      <c r="G45" s="448"/>
      <c r="H45" s="448"/>
      <c r="I45" s="449"/>
      <c r="J45" s="394" t="str">
        <f>IF(A45="Polska","","nie dotyczy")</f>
        <v>nie dotyczy</v>
      </c>
      <c r="K45" s="395"/>
      <c r="L45" s="394" t="str">
        <f>IF(A45="Polska","","nie dotyczy")</f>
        <v>nie dotyczy</v>
      </c>
      <c r="M45" s="395"/>
    </row>
    <row r="46" spans="1:16" ht="9.9499999999999993" customHeight="1">
      <c r="A46" s="376" t="s">
        <v>251</v>
      </c>
      <c r="B46" s="377"/>
      <c r="C46" s="377"/>
      <c r="D46" s="378"/>
      <c r="E46" s="376" t="s">
        <v>252</v>
      </c>
      <c r="F46" s="377"/>
      <c r="G46" s="377"/>
      <c r="H46" s="377"/>
      <c r="I46" s="378"/>
      <c r="J46" s="376" t="s">
        <v>253</v>
      </c>
      <c r="K46" s="378"/>
      <c r="L46" s="376" t="s">
        <v>254</v>
      </c>
      <c r="M46" s="378"/>
    </row>
    <row r="47" spans="1:16" ht="15" customHeight="1">
      <c r="A47" s="391"/>
      <c r="B47" s="392"/>
      <c r="C47" s="392"/>
      <c r="D47" s="393"/>
      <c r="E47" s="391"/>
      <c r="F47" s="392"/>
      <c r="G47" s="392"/>
      <c r="H47" s="392"/>
      <c r="I47" s="393"/>
      <c r="J47" s="391"/>
      <c r="K47" s="393"/>
      <c r="L47" s="391"/>
      <c r="M47" s="393"/>
    </row>
    <row r="48" spans="1:16" ht="9.9499999999999993" customHeight="1">
      <c r="A48" s="376" t="s">
        <v>255</v>
      </c>
      <c r="B48" s="377"/>
      <c r="C48" s="377"/>
      <c r="D48" s="378"/>
      <c r="E48" s="376" t="s">
        <v>256</v>
      </c>
      <c r="F48" s="377"/>
      <c r="G48" s="377"/>
      <c r="H48" s="377"/>
      <c r="I48" s="378"/>
      <c r="J48" s="376" t="s">
        <v>257</v>
      </c>
      <c r="K48" s="377"/>
      <c r="L48" s="377"/>
      <c r="M48" s="378"/>
    </row>
    <row r="49" spans="1:15" ht="15" customHeight="1">
      <c r="A49" s="406"/>
      <c r="B49" s="407"/>
      <c r="C49" s="407"/>
      <c r="D49" s="408"/>
      <c r="E49" s="399"/>
      <c r="F49" s="400"/>
      <c r="G49" s="400"/>
      <c r="H49" s="400"/>
      <c r="I49" s="401"/>
      <c r="J49" s="409"/>
      <c r="K49" s="410"/>
      <c r="L49" s="410"/>
      <c r="M49" s="411"/>
    </row>
    <row r="50" spans="1:15" ht="9.9499999999999993" customHeight="1">
      <c r="A50" s="376" t="s">
        <v>531</v>
      </c>
      <c r="B50" s="377"/>
      <c r="C50" s="377"/>
      <c r="D50" s="377"/>
      <c r="E50" s="377"/>
      <c r="F50" s="377"/>
      <c r="G50" s="377"/>
      <c r="H50" s="377"/>
      <c r="I50" s="378"/>
      <c r="J50" s="376" t="s">
        <v>532</v>
      </c>
      <c r="K50" s="378"/>
      <c r="L50" s="461" t="s">
        <v>533</v>
      </c>
      <c r="M50" s="378"/>
    </row>
    <row r="51" spans="1:15" ht="15" customHeight="1">
      <c r="A51" s="391"/>
      <c r="B51" s="392"/>
      <c r="C51" s="392"/>
      <c r="D51" s="392"/>
      <c r="E51" s="392"/>
      <c r="F51" s="392"/>
      <c r="G51" s="392"/>
      <c r="H51" s="392"/>
      <c r="I51" s="393"/>
      <c r="J51" s="462"/>
      <c r="K51" s="463"/>
      <c r="L51" s="464"/>
      <c r="M51" s="463"/>
    </row>
    <row r="52" spans="1:15" ht="15" customHeight="1">
      <c r="A52" s="405" t="s">
        <v>241</v>
      </c>
      <c r="B52" s="405"/>
      <c r="C52" s="405"/>
      <c r="D52" s="405"/>
      <c r="E52" s="405"/>
      <c r="F52" s="405"/>
      <c r="G52" s="405"/>
      <c r="H52" s="405"/>
      <c r="I52" s="405"/>
      <c r="J52" s="405"/>
      <c r="K52" s="405"/>
      <c r="L52" s="405"/>
      <c r="M52" s="405"/>
    </row>
    <row r="53" spans="1:15" ht="20.100000000000001" customHeight="1">
      <c r="A53" s="402" t="s">
        <v>258</v>
      </c>
      <c r="B53" s="402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</row>
    <row r="54" spans="1:15" ht="15" customHeight="1">
      <c r="A54" s="212" t="s">
        <v>42</v>
      </c>
      <c r="B54" s="403" t="s">
        <v>259</v>
      </c>
      <c r="C54" s="403"/>
      <c r="D54" s="403"/>
      <c r="E54" s="403"/>
      <c r="F54" s="403"/>
      <c r="G54" s="403" t="s">
        <v>260</v>
      </c>
      <c r="H54" s="403"/>
      <c r="I54" s="403"/>
      <c r="J54" s="403"/>
      <c r="K54" s="403" t="s">
        <v>261</v>
      </c>
      <c r="L54" s="403"/>
      <c r="M54" s="403"/>
    </row>
    <row r="55" spans="1:15" ht="15.95" customHeight="1">
      <c r="A55" s="38" t="s">
        <v>262</v>
      </c>
      <c r="B55" s="404"/>
      <c r="C55" s="404"/>
      <c r="D55" s="404"/>
      <c r="E55" s="404"/>
      <c r="F55" s="404"/>
      <c r="G55" s="404"/>
      <c r="H55" s="404"/>
      <c r="I55" s="404"/>
      <c r="J55" s="404"/>
      <c r="K55" s="404"/>
      <c r="L55" s="404"/>
      <c r="M55" s="404"/>
    </row>
    <row r="56" spans="1:15" ht="15.95" customHeight="1">
      <c r="A56" s="38" t="s">
        <v>263</v>
      </c>
      <c r="B56" s="404"/>
      <c r="C56" s="404"/>
      <c r="D56" s="404"/>
      <c r="E56" s="404"/>
      <c r="F56" s="404"/>
      <c r="G56" s="404"/>
      <c r="H56" s="404"/>
      <c r="I56" s="404"/>
      <c r="J56" s="404"/>
      <c r="K56" s="404"/>
      <c r="L56" s="404"/>
      <c r="M56" s="404"/>
    </row>
    <row r="57" spans="1:15" ht="15.95" customHeight="1">
      <c r="A57" s="38" t="s">
        <v>264</v>
      </c>
      <c r="B57" s="404"/>
      <c r="C57" s="404"/>
      <c r="D57" s="404"/>
      <c r="E57" s="404"/>
      <c r="F57" s="404"/>
      <c r="G57" s="404"/>
      <c r="H57" s="404"/>
      <c r="I57" s="404"/>
      <c r="J57" s="404"/>
      <c r="K57" s="404"/>
      <c r="L57" s="404"/>
      <c r="M57" s="404"/>
    </row>
    <row r="58" spans="1:15" s="156" customFormat="1" ht="15.95" customHeight="1">
      <c r="A58" s="41" t="s">
        <v>55</v>
      </c>
      <c r="B58" s="404"/>
      <c r="C58" s="404"/>
      <c r="D58" s="404"/>
      <c r="E58" s="404"/>
      <c r="F58" s="404"/>
      <c r="G58" s="404"/>
      <c r="H58" s="404"/>
      <c r="I58" s="404"/>
      <c r="J58" s="404"/>
      <c r="K58" s="404"/>
      <c r="L58" s="404"/>
      <c r="M58" s="404"/>
    </row>
    <row r="59" spans="1:15" ht="9.9499999999999993" customHeight="1">
      <c r="A59" s="211"/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O59" s="92" t="s">
        <v>67</v>
      </c>
    </row>
    <row r="60" spans="1:15" s="17" customFormat="1" ht="18" customHeight="1">
      <c r="A60" s="53" t="s">
        <v>265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O60" s="93" t="s">
        <v>68</v>
      </c>
    </row>
    <row r="61" spans="1:15" ht="9.9499999999999993" customHeight="1">
      <c r="A61" s="376" t="s">
        <v>266</v>
      </c>
      <c r="B61" s="377"/>
      <c r="C61" s="377"/>
      <c r="D61" s="377"/>
      <c r="E61" s="377"/>
      <c r="F61" s="378"/>
      <c r="G61" s="376" t="s">
        <v>267</v>
      </c>
      <c r="H61" s="377"/>
      <c r="I61" s="377"/>
      <c r="J61" s="378"/>
      <c r="K61" s="376" t="s">
        <v>481</v>
      </c>
      <c r="L61" s="377"/>
      <c r="M61" s="378"/>
    </row>
    <row r="62" spans="1:15" ht="15.95" customHeight="1">
      <c r="A62" s="391"/>
      <c r="B62" s="392"/>
      <c r="C62" s="392"/>
      <c r="D62" s="392"/>
      <c r="E62" s="392"/>
      <c r="F62" s="393"/>
      <c r="G62" s="391"/>
      <c r="H62" s="392"/>
      <c r="I62" s="392"/>
      <c r="J62" s="393"/>
      <c r="K62" s="391"/>
      <c r="L62" s="392"/>
      <c r="M62" s="393"/>
    </row>
    <row r="63" spans="1:15" s="17" customFormat="1" ht="20.100000000000001" customHeight="1">
      <c r="A63" s="53" t="s">
        <v>268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1:15" ht="9.9499999999999993" customHeight="1">
      <c r="A64" s="376" t="s">
        <v>269</v>
      </c>
      <c r="B64" s="377"/>
      <c r="C64" s="377"/>
      <c r="D64" s="377"/>
      <c r="E64" s="378"/>
      <c r="F64" s="376" t="s">
        <v>270</v>
      </c>
      <c r="G64" s="377"/>
      <c r="H64" s="377"/>
      <c r="I64" s="377"/>
      <c r="J64" s="378"/>
      <c r="K64" s="376" t="s">
        <v>271</v>
      </c>
      <c r="L64" s="377"/>
      <c r="M64" s="378"/>
    </row>
    <row r="65" spans="1:16" ht="15.95" customHeight="1">
      <c r="A65" s="391"/>
      <c r="B65" s="392"/>
      <c r="C65" s="392"/>
      <c r="D65" s="392"/>
      <c r="E65" s="393"/>
      <c r="F65" s="391"/>
      <c r="G65" s="392"/>
      <c r="H65" s="392"/>
      <c r="I65" s="392"/>
      <c r="J65" s="393"/>
      <c r="K65" s="391"/>
      <c r="L65" s="392"/>
      <c r="M65" s="393"/>
    </row>
    <row r="66" spans="1:16" ht="9.9499999999999993" customHeight="1">
      <c r="A66" s="467" t="s">
        <v>534</v>
      </c>
      <c r="B66" s="468"/>
      <c r="C66" s="468"/>
      <c r="D66" s="468"/>
      <c r="E66" s="468"/>
      <c r="F66" s="468"/>
      <c r="G66" s="468"/>
      <c r="H66" s="468"/>
      <c r="I66" s="468"/>
      <c r="J66" s="468"/>
      <c r="K66" s="468"/>
      <c r="L66" s="468"/>
      <c r="M66" s="469"/>
    </row>
    <row r="67" spans="1:16" ht="15.95" customHeight="1">
      <c r="A67" s="437"/>
      <c r="B67" s="438"/>
      <c r="C67" s="438"/>
      <c r="D67" s="438"/>
      <c r="E67" s="438"/>
      <c r="F67" s="438"/>
      <c r="G67" s="438"/>
      <c r="H67" s="438"/>
      <c r="I67" s="438"/>
      <c r="J67" s="438"/>
      <c r="K67" s="438"/>
      <c r="L67" s="438"/>
      <c r="M67" s="439"/>
    </row>
    <row r="68" spans="1:16" ht="15.95" customHeight="1">
      <c r="A68" s="465" t="s">
        <v>535</v>
      </c>
      <c r="B68" s="466"/>
      <c r="C68" s="466"/>
      <c r="D68" s="466"/>
      <c r="E68" s="466"/>
      <c r="F68" s="466"/>
      <c r="G68" s="466"/>
      <c r="H68" s="466"/>
      <c r="I68" s="466"/>
      <c r="J68" s="466"/>
      <c r="K68" s="466"/>
      <c r="L68" s="415" t="s">
        <v>36</v>
      </c>
      <c r="M68" s="415"/>
    </row>
    <row r="69" spans="1:16" ht="20.25" customHeight="1">
      <c r="A69" s="474" t="s">
        <v>185</v>
      </c>
      <c r="B69" s="474"/>
      <c r="C69" s="474"/>
      <c r="D69" s="474"/>
      <c r="E69" s="474"/>
      <c r="F69" s="474"/>
      <c r="G69" s="474"/>
      <c r="H69" s="474"/>
      <c r="I69" s="474"/>
      <c r="J69" s="474"/>
      <c r="K69" s="474"/>
      <c r="L69" s="474"/>
      <c r="M69" s="474"/>
    </row>
    <row r="70" spans="1:16" ht="20.100000000000001" customHeight="1">
      <c r="A70" s="475" t="s">
        <v>100</v>
      </c>
      <c r="B70" s="475"/>
      <c r="C70" s="475"/>
      <c r="D70" s="475"/>
      <c r="E70" s="475"/>
      <c r="F70" s="475"/>
      <c r="G70" s="475"/>
      <c r="H70" s="475"/>
      <c r="I70" s="475"/>
      <c r="J70" s="475"/>
      <c r="K70" s="475"/>
      <c r="L70" s="475"/>
      <c r="M70" s="475"/>
    </row>
    <row r="71" spans="1:16" s="17" customFormat="1" ht="24" customHeight="1">
      <c r="A71" s="202" t="s">
        <v>13</v>
      </c>
      <c r="B71" s="402" t="s">
        <v>105</v>
      </c>
      <c r="C71" s="402"/>
      <c r="D71" s="402"/>
      <c r="E71" s="433" t="s">
        <v>106</v>
      </c>
      <c r="F71" s="433"/>
      <c r="G71" s="433"/>
      <c r="H71" s="433"/>
      <c r="I71" s="433"/>
      <c r="J71" s="433"/>
      <c r="K71" s="433"/>
      <c r="L71" s="433"/>
      <c r="M71" s="433"/>
    </row>
    <row r="72" spans="1:16" s="17" customFormat="1" ht="24" customHeight="1">
      <c r="A72" s="202" t="s">
        <v>14</v>
      </c>
      <c r="B72" s="173" t="s">
        <v>101</v>
      </c>
      <c r="C72" s="476"/>
      <c r="D72" s="477"/>
      <c r="E72" s="15" t="s">
        <v>225</v>
      </c>
      <c r="F72" s="65"/>
      <c r="G72" s="174"/>
      <c r="H72" s="14" t="s">
        <v>39</v>
      </c>
      <c r="I72" s="58"/>
      <c r="J72" s="173"/>
      <c r="K72" s="173"/>
      <c r="L72" s="173"/>
      <c r="M72" s="173"/>
      <c r="P72" s="59" t="str">
        <f>CONCATENATE(C72,E72,F72,G72,H72,I72)</f>
        <v>- 6935 - UM/</v>
      </c>
    </row>
    <row r="73" spans="1:16" s="17" customFormat="1" ht="24" customHeight="1">
      <c r="A73" s="202" t="s">
        <v>15</v>
      </c>
      <c r="B73" s="478" t="s">
        <v>102</v>
      </c>
      <c r="C73" s="478"/>
      <c r="D73" s="478"/>
      <c r="E73" s="478"/>
      <c r="F73" s="478"/>
      <c r="G73" s="478"/>
      <c r="H73" s="478"/>
      <c r="I73" s="478"/>
      <c r="J73" s="479"/>
      <c r="K73" s="480"/>
      <c r="L73" s="173"/>
      <c r="M73" s="173"/>
    </row>
    <row r="74" spans="1:16" s="17" customFormat="1" ht="24" customHeight="1">
      <c r="A74" s="202" t="s">
        <v>16</v>
      </c>
      <c r="B74" s="402" t="s">
        <v>103</v>
      </c>
      <c r="C74" s="402"/>
      <c r="D74" s="402"/>
      <c r="E74" s="402"/>
      <c r="F74" s="402"/>
      <c r="G74" s="402"/>
      <c r="H74" s="402"/>
      <c r="I74" s="402"/>
      <c r="J74" s="402"/>
      <c r="K74" s="402"/>
      <c r="L74" s="431"/>
      <c r="M74" s="432"/>
    </row>
    <row r="75" spans="1:16" s="17" customFormat="1" ht="24" customHeight="1">
      <c r="A75" s="202" t="s">
        <v>17</v>
      </c>
      <c r="B75" s="402" t="s">
        <v>104</v>
      </c>
      <c r="C75" s="402"/>
      <c r="D75" s="402"/>
      <c r="E75" s="402"/>
      <c r="F75" s="402"/>
      <c r="G75" s="402"/>
      <c r="H75" s="402"/>
      <c r="I75" s="402"/>
      <c r="J75" s="402"/>
      <c r="K75" s="402"/>
      <c r="L75" s="431"/>
      <c r="M75" s="432"/>
    </row>
    <row r="76" spans="1:16" s="17" customFormat="1" ht="9.9499999999999993" customHeight="1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</row>
    <row r="77" spans="1:16" s="55" customFormat="1" ht="30" customHeight="1">
      <c r="A77" s="434" t="s">
        <v>274</v>
      </c>
      <c r="B77" s="434"/>
      <c r="C77" s="434"/>
      <c r="D77" s="434"/>
      <c r="E77" s="434"/>
      <c r="F77" s="434"/>
      <c r="G77" s="434"/>
      <c r="H77" s="434"/>
      <c r="I77" s="434"/>
      <c r="J77" s="434"/>
      <c r="K77" s="434"/>
      <c r="L77" s="434"/>
      <c r="M77" s="434"/>
    </row>
    <row r="78" spans="1:16" s="55" customFormat="1" ht="24" customHeight="1">
      <c r="A78" s="202" t="s">
        <v>13</v>
      </c>
      <c r="B78" s="402" t="s">
        <v>109</v>
      </c>
      <c r="C78" s="402"/>
      <c r="D78" s="402"/>
      <c r="E78" s="402"/>
      <c r="F78" s="402"/>
      <c r="G78" s="402"/>
      <c r="H78" s="402"/>
      <c r="I78" s="173"/>
      <c r="J78" s="57" t="s">
        <v>107</v>
      </c>
      <c r="K78" s="172" t="str">
        <f>IF(J73&lt;&gt;"",J73,"")</f>
        <v/>
      </c>
      <c r="L78" s="57" t="s">
        <v>108</v>
      </c>
      <c r="M78" s="213"/>
    </row>
    <row r="79" spans="1:16" s="55" customFormat="1" ht="24" customHeight="1">
      <c r="A79" s="202" t="s">
        <v>14</v>
      </c>
      <c r="B79" s="402" t="s">
        <v>96</v>
      </c>
      <c r="C79" s="402"/>
      <c r="D79" s="402"/>
      <c r="E79" s="402"/>
      <c r="F79" s="402"/>
      <c r="G79" s="402"/>
      <c r="H79" s="402"/>
      <c r="I79" s="402"/>
      <c r="J79" s="402"/>
      <c r="K79" s="402"/>
      <c r="L79" s="431"/>
      <c r="M79" s="432"/>
    </row>
    <row r="80" spans="1:16" s="55" customFormat="1" ht="24" customHeight="1">
      <c r="A80" s="202" t="s">
        <v>15</v>
      </c>
      <c r="B80" s="402" t="s">
        <v>97</v>
      </c>
      <c r="C80" s="402"/>
      <c r="D80" s="402"/>
      <c r="E80" s="402"/>
      <c r="F80" s="402"/>
      <c r="G80" s="402"/>
      <c r="H80" s="402"/>
      <c r="I80" s="402"/>
      <c r="J80" s="402"/>
      <c r="K80" s="402"/>
      <c r="L80" s="454">
        <f>L79-L81</f>
        <v>0</v>
      </c>
      <c r="M80" s="455"/>
    </row>
    <row r="81" spans="1:16" s="17" customFormat="1" ht="24" customHeight="1">
      <c r="A81" s="203" t="s">
        <v>16</v>
      </c>
      <c r="B81" s="402" t="s">
        <v>98</v>
      </c>
      <c r="C81" s="402"/>
      <c r="D81" s="402"/>
      <c r="E81" s="402"/>
      <c r="F81" s="402"/>
      <c r="G81" s="402"/>
      <c r="H81" s="402"/>
      <c r="I81" s="402"/>
      <c r="J81" s="402"/>
      <c r="K81" s="402"/>
      <c r="L81" s="431"/>
      <c r="M81" s="432"/>
    </row>
    <row r="82" spans="1:16" s="17" customFormat="1" ht="24" customHeight="1">
      <c r="A82" s="202"/>
      <c r="B82" s="402" t="s">
        <v>131</v>
      </c>
      <c r="C82" s="402"/>
      <c r="D82" s="402"/>
      <c r="E82" s="402"/>
      <c r="F82" s="402"/>
      <c r="G82" s="402"/>
      <c r="H82" s="402"/>
      <c r="I82" s="402"/>
      <c r="J82" s="402"/>
      <c r="K82" s="402"/>
      <c r="L82" s="431"/>
      <c r="M82" s="432"/>
    </row>
    <row r="83" spans="1:16" s="17" customFormat="1" ht="24" customHeight="1">
      <c r="A83" s="203" t="s">
        <v>17</v>
      </c>
      <c r="B83" s="402" t="s">
        <v>99</v>
      </c>
      <c r="C83" s="402"/>
      <c r="D83" s="402"/>
      <c r="E83" s="402"/>
      <c r="F83" s="402"/>
      <c r="G83" s="402"/>
      <c r="H83" s="402"/>
      <c r="I83" s="402"/>
      <c r="J83" s="402"/>
      <c r="K83" s="402"/>
      <c r="L83" s="431"/>
      <c r="M83" s="432"/>
    </row>
    <row r="84" spans="1:16" s="17" customFormat="1" ht="24" customHeight="1">
      <c r="A84" s="202"/>
      <c r="B84" s="402" t="s">
        <v>110</v>
      </c>
      <c r="C84" s="402"/>
      <c r="D84" s="402"/>
      <c r="E84" s="402"/>
      <c r="F84" s="402"/>
      <c r="G84" s="402"/>
      <c r="H84" s="402"/>
      <c r="I84" s="402"/>
      <c r="J84" s="402"/>
      <c r="K84" s="402"/>
      <c r="L84" s="431"/>
      <c r="M84" s="432"/>
    </row>
    <row r="85" spans="1:16" s="17" customFormat="1" ht="24" customHeight="1">
      <c r="A85" s="202"/>
      <c r="B85" s="402" t="s">
        <v>111</v>
      </c>
      <c r="C85" s="402"/>
      <c r="D85" s="402"/>
      <c r="E85" s="402"/>
      <c r="F85" s="402"/>
      <c r="G85" s="402"/>
      <c r="H85" s="402"/>
      <c r="I85" s="402"/>
      <c r="J85" s="402"/>
      <c r="K85" s="402"/>
      <c r="L85" s="431"/>
      <c r="M85" s="432"/>
      <c r="N85" s="88"/>
      <c r="O85" s="89"/>
    </row>
    <row r="86" spans="1:16" s="17" customFormat="1" ht="24" customHeight="1">
      <c r="A86" s="202" t="s">
        <v>6</v>
      </c>
      <c r="B86" s="402" t="s">
        <v>272</v>
      </c>
      <c r="C86" s="402"/>
      <c r="D86" s="402"/>
      <c r="E86" s="402"/>
      <c r="F86" s="402"/>
      <c r="G86" s="402"/>
      <c r="H86" s="402"/>
      <c r="I86" s="402"/>
      <c r="J86" s="402"/>
      <c r="K86" s="402"/>
      <c r="L86" s="431"/>
      <c r="M86" s="432"/>
      <c r="N86" s="88"/>
      <c r="O86" s="89"/>
    </row>
    <row r="87" spans="1:16" s="17" customFormat="1" ht="24" customHeight="1">
      <c r="A87" s="202" t="s">
        <v>18</v>
      </c>
      <c r="B87" s="402" t="s">
        <v>536</v>
      </c>
      <c r="C87" s="402"/>
      <c r="D87" s="402"/>
      <c r="E87" s="402"/>
      <c r="F87" s="402"/>
      <c r="G87" s="402"/>
      <c r="H87" s="402"/>
      <c r="I87" s="402"/>
      <c r="J87" s="402"/>
      <c r="K87" s="402"/>
      <c r="L87" s="431"/>
      <c r="M87" s="432"/>
      <c r="N87" s="103"/>
      <c r="O87" s="102"/>
    </row>
    <row r="88" spans="1:16" s="17" customFormat="1" ht="24" customHeight="1">
      <c r="A88" s="202"/>
      <c r="B88" s="402" t="s">
        <v>537</v>
      </c>
      <c r="C88" s="402"/>
      <c r="D88" s="402"/>
      <c r="E88" s="402"/>
      <c r="F88" s="402"/>
      <c r="G88" s="402"/>
      <c r="H88" s="402"/>
      <c r="I88" s="402"/>
      <c r="J88" s="402"/>
      <c r="K88" s="402"/>
      <c r="L88" s="435"/>
      <c r="M88" s="436"/>
      <c r="N88" s="90"/>
      <c r="O88" s="91"/>
      <c r="P88" s="87"/>
    </row>
    <row r="89" spans="1:16" s="17" customFormat="1" ht="24" customHeight="1">
      <c r="A89" s="202"/>
      <c r="B89" s="402" t="s">
        <v>273</v>
      </c>
      <c r="C89" s="402"/>
      <c r="D89" s="402"/>
      <c r="E89" s="402"/>
      <c r="F89" s="402"/>
      <c r="G89" s="402"/>
      <c r="H89" s="402"/>
      <c r="I89" s="402"/>
      <c r="J89" s="402"/>
      <c r="K89" s="402"/>
      <c r="L89" s="435"/>
      <c r="M89" s="436"/>
      <c r="N89" s="450"/>
      <c r="O89" s="450"/>
    </row>
    <row r="90" spans="1:16" ht="9.9499999999999993" customHeight="1">
      <c r="A90" s="203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</row>
    <row r="91" spans="1:16" s="17" customFormat="1" ht="30" customHeight="1">
      <c r="A91" s="443" t="s">
        <v>276</v>
      </c>
      <c r="B91" s="444"/>
      <c r="C91" s="444"/>
      <c r="D91" s="444"/>
      <c r="E91" s="444"/>
      <c r="F91" s="444"/>
      <c r="G91" s="444"/>
      <c r="H91" s="444"/>
      <c r="I91" s="444"/>
      <c r="J91" s="444"/>
      <c r="K91" s="444"/>
      <c r="L91" s="444"/>
      <c r="M91" s="444"/>
      <c r="N91" s="453" t="s">
        <v>275</v>
      </c>
      <c r="O91" s="453"/>
    </row>
    <row r="92" spans="1:16" ht="15.95" customHeight="1">
      <c r="A92" s="127" t="s">
        <v>277</v>
      </c>
      <c r="B92" s="115"/>
      <c r="C92" s="2"/>
      <c r="D92" s="2"/>
      <c r="E92" s="2"/>
      <c r="F92" s="429"/>
      <c r="G92" s="430"/>
      <c r="H92" s="2"/>
      <c r="I92" s="2"/>
      <c r="J92" s="2"/>
      <c r="K92" s="2"/>
      <c r="L92" s="2"/>
      <c r="M92" s="2"/>
      <c r="N92" s="453"/>
      <c r="O92" s="453"/>
    </row>
    <row r="93" spans="1:16" ht="15.95" customHeight="1">
      <c r="A93" s="127" t="s">
        <v>94</v>
      </c>
      <c r="B93" s="127"/>
      <c r="C93" s="2"/>
      <c r="D93" s="2"/>
      <c r="E93" s="2"/>
      <c r="F93" s="421"/>
      <c r="G93" s="445"/>
      <c r="H93" s="445"/>
      <c r="I93" s="445"/>
      <c r="J93" s="422"/>
      <c r="K93" s="2"/>
      <c r="L93" s="2"/>
      <c r="M93" s="2"/>
      <c r="N93" s="453"/>
      <c r="O93" s="453"/>
    </row>
    <row r="94" spans="1:16" ht="15.95" customHeight="1">
      <c r="A94" s="53" t="s">
        <v>278</v>
      </c>
      <c r="B94" s="53"/>
      <c r="C94" s="53"/>
      <c r="D94" s="53"/>
      <c r="E94" s="53"/>
      <c r="F94" s="53"/>
      <c r="G94" s="53"/>
      <c r="H94" s="53"/>
      <c r="I94" s="53"/>
      <c r="J94" s="53"/>
      <c r="K94" s="53" t="s">
        <v>243</v>
      </c>
      <c r="L94" s="53"/>
      <c r="M94" s="53"/>
      <c r="N94" s="453"/>
      <c r="O94" s="453"/>
    </row>
    <row r="95" spans="1:16" ht="15.95" customHeight="1">
      <c r="A95" s="385"/>
      <c r="B95" s="386"/>
      <c r="C95" s="386"/>
      <c r="D95" s="386"/>
      <c r="E95" s="386"/>
      <c r="F95" s="386"/>
      <c r="G95" s="386"/>
      <c r="H95" s="386"/>
      <c r="I95" s="387"/>
      <c r="J95" s="2"/>
      <c r="K95" s="419"/>
      <c r="L95" s="420"/>
      <c r="M95" s="201"/>
      <c r="N95" s="453"/>
      <c r="O95" s="453"/>
    </row>
    <row r="96" spans="1:16" ht="15.95" customHeight="1">
      <c r="A96" s="388"/>
      <c r="B96" s="389"/>
      <c r="C96" s="389"/>
      <c r="D96" s="389"/>
      <c r="E96" s="389"/>
      <c r="F96" s="389"/>
      <c r="G96" s="389"/>
      <c r="H96" s="389"/>
      <c r="I96" s="390"/>
      <c r="J96" s="2"/>
      <c r="K96" s="127" t="s">
        <v>95</v>
      </c>
      <c r="L96" s="127"/>
      <c r="M96" s="2"/>
      <c r="N96" s="453"/>
      <c r="O96" s="453"/>
    </row>
    <row r="97" spans="1:16" ht="15.95" customHeight="1">
      <c r="A97" s="388"/>
      <c r="B97" s="389"/>
      <c r="C97" s="389"/>
      <c r="D97" s="389"/>
      <c r="E97" s="389"/>
      <c r="F97" s="389"/>
      <c r="G97" s="389"/>
      <c r="H97" s="389"/>
      <c r="I97" s="390"/>
      <c r="J97" s="2"/>
      <c r="K97" s="459"/>
      <c r="L97" s="460"/>
      <c r="M97" s="2"/>
      <c r="N97" s="453"/>
      <c r="O97" s="453"/>
    </row>
    <row r="98" spans="1:16" ht="15.95" customHeight="1">
      <c r="A98" s="391"/>
      <c r="B98" s="392"/>
      <c r="C98" s="392"/>
      <c r="D98" s="392"/>
      <c r="E98" s="392"/>
      <c r="F98" s="392"/>
      <c r="G98" s="392"/>
      <c r="H98" s="392"/>
      <c r="I98" s="393"/>
      <c r="J98" s="2"/>
      <c r="K98" s="53"/>
      <c r="L98" s="53"/>
      <c r="M98" s="2"/>
      <c r="N98" s="453"/>
      <c r="O98" s="453"/>
    </row>
    <row r="99" spans="1:16" ht="24" customHeight="1">
      <c r="A99" s="205" t="s">
        <v>279</v>
      </c>
      <c r="B99" s="175"/>
      <c r="C99" s="175"/>
      <c r="D99" s="175"/>
      <c r="E99" s="175"/>
      <c r="F99" s="175"/>
      <c r="G99" s="175"/>
      <c r="H99" s="175"/>
      <c r="I99" s="175"/>
      <c r="J99" s="2"/>
      <c r="K99" s="53"/>
      <c r="L99" s="53"/>
      <c r="M99" s="2"/>
    </row>
    <row r="100" spans="1:16" ht="24" customHeight="1">
      <c r="A100" s="206" t="s">
        <v>280</v>
      </c>
      <c r="B100" s="53" t="s">
        <v>96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440"/>
      <c r="M100" s="440"/>
    </row>
    <row r="101" spans="1:16" ht="24" customHeight="1">
      <c r="A101" s="206" t="s">
        <v>281</v>
      </c>
      <c r="B101" s="53" t="s">
        <v>97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413">
        <f>L100-L102</f>
        <v>0</v>
      </c>
      <c r="M101" s="413"/>
    </row>
    <row r="102" spans="1:16" s="54" customFormat="1" ht="24" customHeight="1">
      <c r="A102" s="207" t="s">
        <v>282</v>
      </c>
      <c r="B102" s="446" t="s">
        <v>98</v>
      </c>
      <c r="C102" s="446"/>
      <c r="D102" s="446"/>
      <c r="E102" s="446"/>
      <c r="F102" s="446"/>
      <c r="G102" s="446"/>
      <c r="H102" s="446"/>
      <c r="I102" s="446"/>
      <c r="J102" s="446"/>
      <c r="K102" s="446"/>
      <c r="L102" s="440"/>
      <c r="M102" s="440"/>
    </row>
    <row r="103" spans="1:16" ht="24" customHeight="1">
      <c r="A103" s="206"/>
      <c r="B103" s="53" t="s">
        <v>283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440"/>
      <c r="M103" s="440"/>
    </row>
    <row r="104" spans="1:16" s="54" customFormat="1" ht="24" customHeight="1">
      <c r="A104" s="207" t="s">
        <v>284</v>
      </c>
      <c r="B104" s="446" t="s">
        <v>99</v>
      </c>
      <c r="C104" s="446"/>
      <c r="D104" s="446"/>
      <c r="E104" s="446"/>
      <c r="F104" s="446"/>
      <c r="G104" s="446"/>
      <c r="H104" s="446"/>
      <c r="I104" s="446"/>
      <c r="J104" s="446"/>
      <c r="K104" s="446"/>
      <c r="L104" s="440"/>
      <c r="M104" s="440"/>
    </row>
    <row r="105" spans="1:16" ht="24" customHeight="1">
      <c r="A105" s="206"/>
      <c r="B105" s="53" t="s">
        <v>285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413">
        <f>IF(L107&gt;0,L104,ROUNDDOWN(L104*0.6363,2))</f>
        <v>0</v>
      </c>
      <c r="M105" s="413"/>
    </row>
    <row r="106" spans="1:16" ht="24" customHeight="1">
      <c r="A106" s="206"/>
      <c r="B106" s="53" t="s">
        <v>286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413">
        <f>IF(L107&gt;0,0,L104-L105)</f>
        <v>0</v>
      </c>
      <c r="M106" s="413"/>
    </row>
    <row r="107" spans="1:16" ht="24" customHeight="1">
      <c r="A107" s="206" t="s">
        <v>287</v>
      </c>
      <c r="B107" s="402" t="s">
        <v>288</v>
      </c>
      <c r="C107" s="402"/>
      <c r="D107" s="402"/>
      <c r="E107" s="402"/>
      <c r="F107" s="402"/>
      <c r="G107" s="402"/>
      <c r="H107" s="402"/>
      <c r="I107" s="402"/>
      <c r="J107" s="402"/>
      <c r="K107" s="402"/>
      <c r="L107" s="440"/>
      <c r="M107" s="440"/>
    </row>
    <row r="108" spans="1:16" s="54" customFormat="1" ht="24" customHeight="1">
      <c r="A108" s="203" t="s">
        <v>289</v>
      </c>
      <c r="B108" s="441" t="s">
        <v>536</v>
      </c>
      <c r="C108" s="441"/>
      <c r="D108" s="441"/>
      <c r="E108" s="441"/>
      <c r="F108" s="441"/>
      <c r="G108" s="441"/>
      <c r="H108" s="441"/>
      <c r="I108" s="441"/>
      <c r="J108" s="441"/>
      <c r="K108" s="441"/>
      <c r="L108" s="440"/>
      <c r="M108" s="440"/>
      <c r="N108" s="103"/>
      <c r="O108" s="102"/>
    </row>
    <row r="109" spans="1:16" s="17" customFormat="1" ht="24" customHeight="1">
      <c r="A109" s="206"/>
      <c r="B109" s="451" t="s">
        <v>538</v>
      </c>
      <c r="C109" s="452"/>
      <c r="D109" s="452"/>
      <c r="E109" s="452"/>
      <c r="F109" s="452"/>
      <c r="G109" s="452"/>
      <c r="H109" s="452"/>
      <c r="I109" s="452"/>
      <c r="J109" s="452"/>
      <c r="K109" s="452"/>
      <c r="L109" s="456"/>
      <c r="M109" s="456"/>
      <c r="N109" s="90"/>
      <c r="O109" s="91"/>
      <c r="P109" s="85"/>
    </row>
    <row r="110" spans="1:16" s="54" customFormat="1" ht="24" customHeight="1">
      <c r="A110" s="203"/>
      <c r="B110" s="441" t="s">
        <v>290</v>
      </c>
      <c r="C110" s="442"/>
      <c r="D110" s="442"/>
      <c r="E110" s="442"/>
      <c r="F110" s="442"/>
      <c r="G110" s="442"/>
      <c r="H110" s="442"/>
      <c r="I110" s="442"/>
      <c r="J110" s="442"/>
      <c r="K110" s="442"/>
      <c r="L110" s="456"/>
      <c r="M110" s="456"/>
      <c r="N110" s="450"/>
      <c r="O110" s="450"/>
    </row>
    <row r="111" spans="1:16" s="10" customFormat="1" ht="15.95" customHeight="1"/>
  </sheetData>
  <sheetProtection sheet="1" formatCells="0" formatColumns="0" formatRows="0" insertRows="0" deleteRows="0" sort="0" autoFilter="0" pivotTables="0"/>
  <mergeCells count="182">
    <mergeCell ref="E47:I47"/>
    <mergeCell ref="J47:K47"/>
    <mergeCell ref="L47:M47"/>
    <mergeCell ref="A48:D48"/>
    <mergeCell ref="E48:I48"/>
    <mergeCell ref="B107:K107"/>
    <mergeCell ref="L107:M107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69:M69"/>
    <mergeCell ref="A70:M70"/>
    <mergeCell ref="C72:D72"/>
    <mergeCell ref="B73:I73"/>
    <mergeCell ref="J73:K73"/>
    <mergeCell ref="L5:M5"/>
    <mergeCell ref="K97:L97"/>
    <mergeCell ref="K56:M56"/>
    <mergeCell ref="J41:K41"/>
    <mergeCell ref="L41:M41"/>
    <mergeCell ref="J42:K42"/>
    <mergeCell ref="L42:M42"/>
    <mergeCell ref="J50:K50"/>
    <mergeCell ref="L50:M50"/>
    <mergeCell ref="J51:K51"/>
    <mergeCell ref="L51:M51"/>
    <mergeCell ref="L44:M44"/>
    <mergeCell ref="B74:K74"/>
    <mergeCell ref="B75:K75"/>
    <mergeCell ref="A68:K68"/>
    <mergeCell ref="L68:M68"/>
    <mergeCell ref="A66:M66"/>
    <mergeCell ref="A24:K24"/>
    <mergeCell ref="L24:M24"/>
    <mergeCell ref="G28:J28"/>
    <mergeCell ref="G27:J27"/>
    <mergeCell ref="A34:M34"/>
    <mergeCell ref="A35:D35"/>
    <mergeCell ref="A45:D45"/>
    <mergeCell ref="E45:I45"/>
    <mergeCell ref="J45:K45"/>
    <mergeCell ref="J37:K37"/>
    <mergeCell ref="A44:D44"/>
    <mergeCell ref="N110:O110"/>
    <mergeCell ref="B109:K109"/>
    <mergeCell ref="N89:O89"/>
    <mergeCell ref="N91:O98"/>
    <mergeCell ref="L79:M79"/>
    <mergeCell ref="B79:K79"/>
    <mergeCell ref="B80:K80"/>
    <mergeCell ref="B81:K81"/>
    <mergeCell ref="L80:M80"/>
    <mergeCell ref="L81:M81"/>
    <mergeCell ref="B82:K82"/>
    <mergeCell ref="B83:K83"/>
    <mergeCell ref="B84:K84"/>
    <mergeCell ref="B85:K85"/>
    <mergeCell ref="B87:K87"/>
    <mergeCell ref="B88:K88"/>
    <mergeCell ref="B89:K89"/>
    <mergeCell ref="L109:M109"/>
    <mergeCell ref="L110:M110"/>
    <mergeCell ref="L100:M100"/>
    <mergeCell ref="L102:M102"/>
    <mergeCell ref="L103:M103"/>
    <mergeCell ref="L106:M106"/>
    <mergeCell ref="L108:M108"/>
    <mergeCell ref="B110:K110"/>
    <mergeCell ref="A91:M91"/>
    <mergeCell ref="F93:J93"/>
    <mergeCell ref="A95:I98"/>
    <mergeCell ref="K95:L95"/>
    <mergeCell ref="L105:M105"/>
    <mergeCell ref="B102:K102"/>
    <mergeCell ref="B104:K104"/>
    <mergeCell ref="B108:K108"/>
    <mergeCell ref="L104:M104"/>
    <mergeCell ref="A64:E64"/>
    <mergeCell ref="F64:J64"/>
    <mergeCell ref="K64:M64"/>
    <mergeCell ref="A65:E65"/>
    <mergeCell ref="F65:J65"/>
    <mergeCell ref="K65:M65"/>
    <mergeCell ref="F92:G92"/>
    <mergeCell ref="L82:M82"/>
    <mergeCell ref="L83:M83"/>
    <mergeCell ref="B86:K86"/>
    <mergeCell ref="L86:M86"/>
    <mergeCell ref="B71:D71"/>
    <mergeCell ref="E71:M71"/>
    <mergeCell ref="A77:M77"/>
    <mergeCell ref="B78:H78"/>
    <mergeCell ref="L84:M84"/>
    <mergeCell ref="L85:M85"/>
    <mergeCell ref="L87:M87"/>
    <mergeCell ref="L88:M88"/>
    <mergeCell ref="L89:M89"/>
    <mergeCell ref="L75:M75"/>
    <mergeCell ref="L74:M74"/>
    <mergeCell ref="A67:M6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A40:D40"/>
    <mergeCell ref="E36:I36"/>
    <mergeCell ref="J36:K36"/>
    <mergeCell ref="L36:M36"/>
    <mergeCell ref="J39:M39"/>
    <mergeCell ref="J40:M40"/>
    <mergeCell ref="A47:D47"/>
    <mergeCell ref="A49:D49"/>
    <mergeCell ref="E49:I49"/>
    <mergeCell ref="J48:M48"/>
    <mergeCell ref="J49:M49"/>
    <mergeCell ref="B56:F56"/>
    <mergeCell ref="G56:J56"/>
    <mergeCell ref="N4:O5"/>
    <mergeCell ref="L101:M101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23:K23"/>
    <mergeCell ref="L23:M23"/>
    <mergeCell ref="A53:M53"/>
    <mergeCell ref="B54:F54"/>
    <mergeCell ref="G54:J54"/>
    <mergeCell ref="K54:M54"/>
    <mergeCell ref="B55:F55"/>
    <mergeCell ref="G55:J55"/>
    <mergeCell ref="K55:M55"/>
    <mergeCell ref="A52:M52"/>
    <mergeCell ref="A50:I50"/>
    <mergeCell ref="A51:I51"/>
    <mergeCell ref="A46:D46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L45:M45"/>
    <mergeCell ref="A41:I41"/>
    <mergeCell ref="A42:I42"/>
    <mergeCell ref="A38:D38"/>
    <mergeCell ref="E38:I38"/>
    <mergeCell ref="J38:K38"/>
    <mergeCell ref="L38:M38"/>
    <mergeCell ref="E46:I46"/>
    <mergeCell ref="J46:K46"/>
    <mergeCell ref="L46:M46"/>
    <mergeCell ref="E40:I40"/>
    <mergeCell ref="L37:M37"/>
  </mergeCells>
  <conditionalFormatting sqref="L83:M83">
    <cfRule type="cellIs" dxfId="1" priority="2" operator="greaterThan">
      <formula>$L$84+$L$85</formula>
    </cfRule>
  </conditionalFormatting>
  <conditionalFormatting sqref="L104:M104">
    <cfRule type="cellIs" dxfId="0" priority="1" operator="greaterThan">
      <formula>$L$105+$L$106</formula>
    </cfRule>
  </conditionalFormatting>
  <dataValidations xWindow="810" yWindow="550" count="43">
    <dataValidation type="list" allowBlank="1" showInputMessage="1" showErrorMessage="1" sqref="L17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2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2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97:L97 F93:J93 K32:L32 G28:J28 F27:F28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95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95:L95 K30:L30">
      <formula1>1</formula1>
      <formula2>9999999999</formula2>
    </dataValidation>
    <dataValidation type="list" allowBlank="1" showInputMessage="1" showErrorMessage="1" sqref="E36:I36 E45:I4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&#10;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2:G92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5:D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>
      <formula1>"(wybierz z listy),płatność pośrednia,płatność końcowa"</formula1>
    </dataValidation>
    <dataValidation type="decimal" operator="greaterThanOrEqual" allowBlank="1" showInputMessage="1" showErrorMessage="1" sqref="L74:M74 L84:M84 L105:M105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78">
      <formula1>K78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2:D72 G72">
      <formula1>5</formula1>
    </dataValidation>
    <dataValidation type="date" operator="equal" allowBlank="1" showInputMessage="1" showErrorMessage="1" sqref="K78">
      <formula1>J73</formula1>
    </dataValidation>
    <dataValidation type="date" operator="greaterThan" allowBlank="1" showInputMessage="1" showErrorMessage="1" sqref="J73:K73">
      <formula1>42370</formula1>
    </dataValidation>
    <dataValidation allowBlank="1" showDropDown="1" showInputMessage="1" showErrorMessage="1" sqref="B89:K89"/>
    <dataValidation type="decimal" operator="lessThanOrEqual" allowBlank="1" showInputMessage="1" showErrorMessage="1" errorTitle="Błąd!" error="Wnioskowana kwota pomocy, dotycząca kosztów inwestycyjnych nie może być wyższa od całkowitej kowty kosztów inwestycyjnych (pkt. 4.1.)" sqref="L86:M87">
      <formula1>L82</formula1>
    </dataValidation>
    <dataValidation type="decimal" operator="greaterThanOrEqual" allowBlank="1" showInputMessage="1" showErrorMessage="1" errorTitle="Błąd!" error="W tym polu można wpisać tylko liczbę - równą lub większą od 0" sqref="L89:M89 L79:M79 L100:M100 L110:M110">
      <formula1>0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8" sqref="L104:M104">
      <formula1>L102</formula1>
    </dataValidation>
    <dataValidation type="decimal" operator="lessThanOrEqual" allowBlank="1" showInputMessage="1" showErrorMessage="1" errorTitle="Błąd!" error="Kwota kosztów kwalifikowalnych nie może być wyższa niż koszty całkowite etapu." sqref="L81:M81 L102:M102">
      <formula1>L79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1:M101">
      <formula1>L100-L102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2:M82">
      <formula1>L81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0:M80">
      <formula1>L79-L81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03:M103">
      <formula1>L102</formula1>
    </dataValidation>
    <dataValidation type="decimal" operator="equal" allowBlank="1" showInputMessage="1" showErrorMessage="1" errorTitle="Błąd!" error="Suma środków EFRROW oraz krajowych powinna być równa wnioskowanej kwocie pomocy." sqref="L85:M85 L106:M106">
      <formula1>L83-L84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8:D38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75:M75">
      <formula1>L74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08:M108">
      <formula1>L103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" sqref="L83:M83">
      <formula1>L81</formula1>
    </dataValidation>
    <dataValidation type="decimal" operator="lessThanOrEqual" allowBlank="1" showInputMessage="1" showErrorMessage="1" errorTitle="Błąd!" error="W tym polu można wpisać tylko liczbę - równą lub większą od 0" sqref="L88:M88 L109:M109">
      <formula1>L87</formula1>
    </dataValidation>
    <dataValidation type="list" allowBlank="1" showDropDown="1" showInputMessage="1" showErrorMessage="1" sqref="L15:L16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&#10;Po wyczyszczeniu pola 1.1 znak &quot;X&quot; zostanie automatycznie wpisany do pola 1.2." sqref="L13">
      <formula1>"x,X"</formula1>
    </dataValidation>
    <dataValidation type="list" allowBlank="1" showInputMessage="1" showErrorMessage="1" errorTitle="Błąd!" error="W tym polu można wpisać tylko wartość &quot;TAK&quot; lub &quot;NIE&quot;" sqref="L19:M20 L22:M24 L68:M68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type="decimal" operator="lessThanOrEqual" allowBlank="1" showInputMessage="1" showErrorMessage="1" errorTitle="Błąd!" error="Wkład własny, stanowiący publiczne środki krajowe nie może być wyższy, niż wnioskowana kwota pomocy." sqref="L107:M107">
      <formula1>L104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52" max="12" man="1"/>
    <brk id="90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usz9"/>
  <dimension ref="A1:I24"/>
  <sheetViews>
    <sheetView showGridLines="0" view="pageBreakPreview" zoomScale="115" zoomScaleNormal="115" zoomScaleSheetLayoutView="115" zoomScalePageLayoutView="145" workbookViewId="0">
      <selection activeCell="S53" sqref="S53"/>
    </sheetView>
  </sheetViews>
  <sheetFormatPr defaultColWidth="9.140625" defaultRowHeight="12.75"/>
  <cols>
    <col min="1" max="1" width="4.140625" style="164" customWidth="1"/>
    <col min="2" max="2" width="36.5703125" style="164" customWidth="1"/>
    <col min="3" max="3" width="19.28515625" style="45" customWidth="1"/>
    <col min="4" max="4" width="29.5703125" style="45" customWidth="1"/>
    <col min="5" max="5" width="44.42578125" style="45" customWidth="1"/>
    <col min="6" max="6" width="1.28515625" style="45" customWidth="1"/>
    <col min="7" max="7" width="6.7109375" style="45" customWidth="1"/>
    <col min="8" max="8" width="19.7109375" style="45" customWidth="1"/>
    <col min="9" max="16384" width="9.140625" style="45"/>
  </cols>
  <sheetData>
    <row r="1" spans="1:9">
      <c r="E1" s="39" t="s">
        <v>224</v>
      </c>
    </row>
    <row r="2" spans="1:9" s="50" customFormat="1" ht="12.75" customHeight="1">
      <c r="A2" s="475" t="s">
        <v>432</v>
      </c>
      <c r="B2" s="475"/>
      <c r="C2" s="475"/>
      <c r="D2" s="273"/>
      <c r="E2" s="273"/>
      <c r="F2" s="273"/>
      <c r="G2" s="453" t="s">
        <v>435</v>
      </c>
      <c r="H2" s="453"/>
      <c r="I2" s="453"/>
    </row>
    <row r="3" spans="1:9" s="50" customFormat="1" ht="27.75" customHeight="1">
      <c r="A3" s="636" t="s">
        <v>479</v>
      </c>
      <c r="B3" s="636"/>
      <c r="C3" s="636"/>
      <c r="D3" s="636"/>
      <c r="E3" s="636"/>
      <c r="F3" s="204"/>
      <c r="G3" s="453"/>
      <c r="H3" s="453"/>
      <c r="I3" s="453"/>
    </row>
    <row r="4" spans="1:9" s="50" customFormat="1" ht="18" customHeight="1">
      <c r="A4" s="183" t="s">
        <v>163</v>
      </c>
      <c r="B4" s="183"/>
      <c r="C4" s="627"/>
      <c r="D4" s="628"/>
      <c r="E4" s="629"/>
      <c r="F4" s="187"/>
      <c r="G4" s="453"/>
      <c r="H4" s="453"/>
      <c r="I4" s="453"/>
    </row>
    <row r="5" spans="1:9" s="50" customFormat="1" ht="18" customHeight="1">
      <c r="A5" s="183" t="s">
        <v>162</v>
      </c>
      <c r="B5" s="183"/>
      <c r="C5" s="627"/>
      <c r="D5" s="628"/>
      <c r="E5" s="629"/>
      <c r="F5" s="187"/>
    </row>
    <row r="6" spans="1:9" s="50" customFormat="1" ht="18" customHeight="1">
      <c r="A6" s="183" t="s">
        <v>161</v>
      </c>
      <c r="B6" s="183"/>
      <c r="C6" s="627"/>
      <c r="D6" s="628"/>
      <c r="E6" s="628"/>
      <c r="F6" s="187"/>
    </row>
    <row r="7" spans="1:9" s="50" customFormat="1" ht="18" customHeight="1">
      <c r="A7" s="183" t="s">
        <v>166</v>
      </c>
      <c r="B7" s="183"/>
      <c r="C7" s="274"/>
      <c r="D7" s="186" t="s">
        <v>164</v>
      </c>
      <c r="E7" s="275"/>
      <c r="F7" s="187"/>
    </row>
    <row r="8" spans="1:9" s="50" customFormat="1" ht="9.75" customHeight="1">
      <c r="A8" s="127"/>
      <c r="B8" s="127"/>
      <c r="C8" s="127"/>
      <c r="D8" s="127"/>
      <c r="E8" s="127"/>
      <c r="F8" s="187"/>
    </row>
    <row r="9" spans="1:9" s="171" customFormat="1" ht="24" customHeight="1">
      <c r="A9" s="276" t="s">
        <v>11</v>
      </c>
      <c r="B9" s="634" t="s">
        <v>165</v>
      </c>
      <c r="C9" s="635"/>
      <c r="D9" s="194" t="s">
        <v>221</v>
      </c>
      <c r="E9" s="194" t="s">
        <v>167</v>
      </c>
      <c r="F9" s="277"/>
    </row>
    <row r="10" spans="1:9" s="50" customFormat="1" ht="18" customHeight="1">
      <c r="A10" s="191"/>
      <c r="B10" s="630"/>
      <c r="C10" s="631"/>
      <c r="D10" s="278"/>
      <c r="E10" s="183"/>
      <c r="F10" s="187"/>
    </row>
    <row r="11" spans="1:9" s="50" customFormat="1" ht="18" customHeight="1">
      <c r="A11" s="191"/>
      <c r="B11" s="630"/>
      <c r="C11" s="631"/>
      <c r="D11" s="278"/>
      <c r="E11" s="183"/>
      <c r="F11" s="187"/>
    </row>
    <row r="12" spans="1:9" s="50" customFormat="1" ht="18" customHeight="1">
      <c r="A12" s="191"/>
      <c r="B12" s="630"/>
      <c r="C12" s="631"/>
      <c r="D12" s="278"/>
      <c r="E12" s="183"/>
      <c r="F12" s="187"/>
    </row>
    <row r="13" spans="1:9" s="50" customFormat="1" ht="18" customHeight="1">
      <c r="A13" s="191"/>
      <c r="B13" s="630"/>
      <c r="C13" s="631"/>
      <c r="D13" s="278"/>
      <c r="E13" s="183"/>
      <c r="F13" s="187"/>
    </row>
    <row r="14" spans="1:9" s="50" customFormat="1" ht="18" customHeight="1">
      <c r="A14" s="191"/>
      <c r="B14" s="630"/>
      <c r="C14" s="631"/>
      <c r="D14" s="278"/>
      <c r="E14" s="183"/>
      <c r="F14" s="187"/>
    </row>
    <row r="15" spans="1:9" s="50" customFormat="1" ht="18" customHeight="1">
      <c r="A15" s="191"/>
      <c r="B15" s="630"/>
      <c r="C15" s="631"/>
      <c r="D15" s="278"/>
      <c r="E15" s="183"/>
      <c r="F15" s="187"/>
    </row>
    <row r="16" spans="1:9" s="50" customFormat="1" ht="18" customHeight="1">
      <c r="A16" s="191"/>
      <c r="B16" s="630"/>
      <c r="C16" s="631"/>
      <c r="D16" s="278"/>
      <c r="E16" s="183"/>
      <c r="F16" s="187"/>
    </row>
    <row r="17" spans="1:8" s="50" customFormat="1" ht="18" customHeight="1">
      <c r="A17" s="191"/>
      <c r="B17" s="630"/>
      <c r="C17" s="631"/>
      <c r="D17" s="278"/>
      <c r="E17" s="183"/>
      <c r="F17" s="187"/>
    </row>
    <row r="18" spans="1:8" s="50" customFormat="1" ht="18" customHeight="1">
      <c r="A18" s="193"/>
      <c r="B18" s="630"/>
      <c r="C18" s="631"/>
      <c r="D18" s="278"/>
      <c r="E18" s="183"/>
      <c r="F18" s="187"/>
    </row>
    <row r="19" spans="1:8" s="131" customFormat="1" ht="18" customHeight="1">
      <c r="A19" s="191"/>
      <c r="B19" s="630"/>
      <c r="C19" s="631"/>
      <c r="D19" s="279"/>
      <c r="E19" s="192"/>
      <c r="F19" s="130"/>
    </row>
    <row r="20" spans="1:8" s="50" customFormat="1" ht="18" customHeight="1">
      <c r="A20" s="129"/>
      <c r="B20" s="129"/>
      <c r="C20" s="127"/>
      <c r="D20" s="127"/>
      <c r="E20" s="127"/>
      <c r="F20" s="187"/>
      <c r="H20" s="96" t="s">
        <v>67</v>
      </c>
    </row>
    <row r="21" spans="1:8" s="50" customFormat="1" ht="18" customHeight="1">
      <c r="A21" s="49"/>
      <c r="B21" s="49"/>
      <c r="C21" s="187"/>
      <c r="D21" s="187"/>
      <c r="E21" s="187"/>
      <c r="F21" s="187"/>
      <c r="H21" s="128" t="s">
        <v>68</v>
      </c>
    </row>
    <row r="22" spans="1:8" s="50" customFormat="1" ht="69" customHeight="1">
      <c r="A22" s="632"/>
      <c r="B22" s="633"/>
      <c r="C22" s="49"/>
      <c r="D22" s="49"/>
      <c r="E22" s="84"/>
    </row>
    <row r="23" spans="1:8" s="51" customFormat="1" ht="30" customHeight="1">
      <c r="A23" s="592" t="s">
        <v>433</v>
      </c>
      <c r="B23" s="592"/>
      <c r="C23" s="185"/>
      <c r="D23" s="185"/>
      <c r="E23" s="185" t="s">
        <v>399</v>
      </c>
    </row>
    <row r="24" spans="1:8" ht="18" customHeight="1"/>
  </sheetData>
  <sheetProtection sheet="1" formatCells="0" formatRows="0" insertRows="0" deleteRows="0"/>
  <mergeCells count="19">
    <mergeCell ref="B14:C14"/>
    <mergeCell ref="A2:C2"/>
    <mergeCell ref="A3:E3"/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  <dataValidation allowBlank="1" showDropDown="1" showInputMessage="1" showErrorMessage="1" sqref="E10:E18 A9 E19:XFD19 A10:B19"/>
    <dataValidation type="list" allowBlank="1" showDropDown="1" showInputMessage="1" showErrorMessage="1" sqref="A20:B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Arkusz10"/>
  <dimension ref="A1:N24"/>
  <sheetViews>
    <sheetView showGridLines="0" showZeros="0" view="pageBreakPreview" zoomScaleSheetLayoutView="100" workbookViewId="0">
      <selection activeCell="S53" sqref="S53"/>
    </sheetView>
  </sheetViews>
  <sheetFormatPr defaultColWidth="9.140625" defaultRowHeight="12.75"/>
  <cols>
    <col min="1" max="1" width="2.85546875" style="280" customWidth="1"/>
    <col min="2" max="2" width="27.28515625" style="280" customWidth="1"/>
    <col min="3" max="3" width="13.7109375" style="280" customWidth="1"/>
    <col min="4" max="4" width="33.42578125" style="281" customWidth="1"/>
    <col min="5" max="5" width="13.7109375" style="282" customWidth="1"/>
    <col min="6" max="6" width="8.140625" style="282" customWidth="1"/>
    <col min="7" max="7" width="7.5703125" style="282" customWidth="1"/>
    <col min="8" max="8" width="11.7109375" style="282" customWidth="1"/>
    <col min="9" max="9" width="13.28515625" style="282" customWidth="1"/>
    <col min="10" max="11" width="18.7109375" style="282" customWidth="1"/>
    <col min="12" max="12" width="20.7109375" style="282" customWidth="1"/>
    <col min="13" max="13" width="6.7109375" style="280" customWidth="1"/>
    <col min="14" max="14" width="12.7109375" style="280" customWidth="1"/>
    <col min="15" max="16384" width="9.140625" style="280"/>
  </cols>
  <sheetData>
    <row r="1" spans="1:12">
      <c r="K1" s="649" t="s">
        <v>224</v>
      </c>
      <c r="L1" s="650"/>
    </row>
    <row r="2" spans="1:12">
      <c r="A2" s="651" t="s">
        <v>436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</row>
    <row r="3" spans="1:12" ht="37.5" customHeight="1">
      <c r="A3" s="652" t="s">
        <v>451</v>
      </c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</row>
    <row r="4" spans="1:12" ht="18" customHeight="1">
      <c r="A4" s="653" t="s">
        <v>437</v>
      </c>
      <c r="B4" s="653"/>
      <c r="C4" s="654"/>
      <c r="D4" s="655"/>
      <c r="E4" s="283"/>
      <c r="F4" s="283"/>
      <c r="G4" s="283"/>
      <c r="H4" s="283"/>
      <c r="I4" s="283"/>
      <c r="J4" s="283"/>
      <c r="K4" s="283"/>
      <c r="L4" s="283"/>
    </row>
    <row r="5" spans="1:12" ht="6.75" customHeight="1">
      <c r="A5" s="284"/>
      <c r="B5" s="285"/>
      <c r="C5" s="284"/>
      <c r="D5" s="284"/>
      <c r="E5" s="283"/>
      <c r="F5" s="286"/>
      <c r="G5" s="286"/>
      <c r="H5" s="286"/>
      <c r="I5" s="286"/>
      <c r="J5" s="286"/>
      <c r="K5" s="286"/>
      <c r="L5" s="286"/>
    </row>
    <row r="6" spans="1:12" ht="48.75">
      <c r="A6" s="637" t="s">
        <v>11</v>
      </c>
      <c r="B6" s="287" t="s">
        <v>438</v>
      </c>
      <c r="C6" s="151" t="s">
        <v>439</v>
      </c>
      <c r="D6" s="151" t="s">
        <v>440</v>
      </c>
      <c r="E6" s="287" t="s">
        <v>441</v>
      </c>
      <c r="F6" s="151" t="s">
        <v>442</v>
      </c>
      <c r="G6" s="151" t="s">
        <v>443</v>
      </c>
      <c r="H6" s="151" t="s">
        <v>444</v>
      </c>
      <c r="I6" s="151" t="s">
        <v>445</v>
      </c>
      <c r="J6" s="151" t="s">
        <v>446</v>
      </c>
      <c r="K6" s="151" t="s">
        <v>447</v>
      </c>
      <c r="L6" s="151" t="s">
        <v>448</v>
      </c>
    </row>
    <row r="7" spans="1:12" ht="12.75" customHeight="1">
      <c r="A7" s="638"/>
      <c r="B7" s="288">
        <v>1</v>
      </c>
      <c r="C7" s="288">
        <v>2</v>
      </c>
      <c r="D7" s="288">
        <v>3</v>
      </c>
      <c r="E7" s="288">
        <v>4</v>
      </c>
      <c r="F7" s="288">
        <v>5</v>
      </c>
      <c r="G7" s="288">
        <v>6</v>
      </c>
      <c r="H7" s="288">
        <v>7</v>
      </c>
      <c r="I7" s="288" t="s">
        <v>449</v>
      </c>
      <c r="J7" s="288">
        <v>9</v>
      </c>
      <c r="K7" s="288">
        <v>10</v>
      </c>
      <c r="L7" s="288">
        <v>11</v>
      </c>
    </row>
    <row r="8" spans="1:12" ht="18" customHeight="1">
      <c r="A8" s="208">
        <v>1</v>
      </c>
      <c r="B8" s="41"/>
      <c r="C8" s="41"/>
      <c r="D8" s="289"/>
      <c r="E8" s="290"/>
      <c r="F8" s="290"/>
      <c r="G8" s="291"/>
      <c r="H8" s="291"/>
      <c r="I8" s="306">
        <f>IF(G8*H8&gt;0,G8*H8,0)</f>
        <v>0</v>
      </c>
      <c r="J8" s="41"/>
      <c r="K8" s="41"/>
      <c r="L8" s="43"/>
    </row>
    <row r="9" spans="1:12" s="292" customFormat="1" ht="18" customHeight="1">
      <c r="A9" s="208">
        <v>2</v>
      </c>
      <c r="B9" s="41"/>
      <c r="C9" s="41"/>
      <c r="D9" s="289"/>
      <c r="E9" s="41"/>
      <c r="F9" s="41"/>
      <c r="G9" s="291"/>
      <c r="H9" s="291"/>
      <c r="I9" s="306">
        <f t="shared" ref="I9:I17" si="0">IF(G9*H9&gt;0,G9*H9,0)</f>
        <v>0</v>
      </c>
      <c r="J9" s="41"/>
      <c r="K9" s="41"/>
      <c r="L9" s="43"/>
    </row>
    <row r="10" spans="1:12" s="292" customFormat="1" ht="18" customHeight="1">
      <c r="A10" s="208">
        <v>3</v>
      </c>
      <c r="B10" s="41"/>
      <c r="C10" s="41"/>
      <c r="D10" s="289"/>
      <c r="E10" s="41"/>
      <c r="F10" s="41"/>
      <c r="G10" s="291"/>
      <c r="H10" s="291"/>
      <c r="I10" s="306">
        <f t="shared" si="0"/>
        <v>0</v>
      </c>
      <c r="J10" s="41"/>
      <c r="K10" s="41"/>
      <c r="L10" s="43"/>
    </row>
    <row r="11" spans="1:12" s="292" customFormat="1" ht="18" customHeight="1">
      <c r="A11" s="208">
        <v>4</v>
      </c>
      <c r="B11" s="41"/>
      <c r="C11" s="41"/>
      <c r="D11" s="289"/>
      <c r="E11" s="41"/>
      <c r="F11" s="41"/>
      <c r="G11" s="291"/>
      <c r="H11" s="291"/>
      <c r="I11" s="306">
        <f t="shared" si="0"/>
        <v>0</v>
      </c>
      <c r="J11" s="41"/>
      <c r="K11" s="41"/>
      <c r="L11" s="43"/>
    </row>
    <row r="12" spans="1:12" s="292" customFormat="1" ht="18" customHeight="1">
      <c r="A12" s="208">
        <v>5</v>
      </c>
      <c r="B12" s="41"/>
      <c r="C12" s="41"/>
      <c r="D12" s="43"/>
      <c r="E12" s="41"/>
      <c r="F12" s="41"/>
      <c r="G12" s="291"/>
      <c r="H12" s="291"/>
      <c r="I12" s="306">
        <f t="shared" si="0"/>
        <v>0</v>
      </c>
      <c r="J12" s="41"/>
      <c r="K12" s="41"/>
      <c r="L12" s="43"/>
    </row>
    <row r="13" spans="1:12" s="292" customFormat="1" ht="18" customHeight="1">
      <c r="A13" s="208">
        <v>6</v>
      </c>
      <c r="B13" s="41"/>
      <c r="C13" s="41"/>
      <c r="D13" s="43"/>
      <c r="E13" s="41"/>
      <c r="F13" s="41"/>
      <c r="G13" s="291"/>
      <c r="H13" s="291"/>
      <c r="I13" s="306">
        <f t="shared" si="0"/>
        <v>0</v>
      </c>
      <c r="J13" s="41"/>
      <c r="K13" s="41"/>
      <c r="L13" s="43"/>
    </row>
    <row r="14" spans="1:12" s="292" customFormat="1" ht="18" customHeight="1">
      <c r="A14" s="208">
        <v>7</v>
      </c>
      <c r="B14" s="41"/>
      <c r="C14" s="41"/>
      <c r="D14" s="43"/>
      <c r="E14" s="41"/>
      <c r="F14" s="41"/>
      <c r="G14" s="291"/>
      <c r="H14" s="291"/>
      <c r="I14" s="306">
        <f t="shared" si="0"/>
        <v>0</v>
      </c>
      <c r="J14" s="41"/>
      <c r="K14" s="41"/>
      <c r="L14" s="43"/>
    </row>
    <row r="15" spans="1:12" s="292" customFormat="1" ht="18" customHeight="1">
      <c r="A15" s="208">
        <v>8</v>
      </c>
      <c r="B15" s="41"/>
      <c r="C15" s="41"/>
      <c r="D15" s="43"/>
      <c r="E15" s="41"/>
      <c r="F15" s="41"/>
      <c r="G15" s="291"/>
      <c r="H15" s="291"/>
      <c r="I15" s="306">
        <f t="shared" si="0"/>
        <v>0</v>
      </c>
      <c r="J15" s="41"/>
      <c r="K15" s="41"/>
      <c r="L15" s="43"/>
    </row>
    <row r="16" spans="1:12" s="292" customFormat="1" ht="18" customHeight="1">
      <c r="A16" s="208">
        <v>9</v>
      </c>
      <c r="B16" s="41"/>
      <c r="C16" s="41"/>
      <c r="D16" s="43"/>
      <c r="E16" s="41"/>
      <c r="F16" s="41"/>
      <c r="G16" s="291"/>
      <c r="H16" s="291"/>
      <c r="I16" s="306">
        <f t="shared" si="0"/>
        <v>0</v>
      </c>
      <c r="J16" s="41"/>
      <c r="K16" s="41"/>
      <c r="L16" s="43"/>
    </row>
    <row r="17" spans="1:14" s="293" customFormat="1" ht="18" customHeight="1">
      <c r="A17" s="208" t="s">
        <v>55</v>
      </c>
      <c r="B17" s="41"/>
      <c r="C17" s="41"/>
      <c r="D17" s="43"/>
      <c r="E17" s="41"/>
      <c r="F17" s="41"/>
      <c r="G17" s="291"/>
      <c r="H17" s="291"/>
      <c r="I17" s="306">
        <f t="shared" si="0"/>
        <v>0</v>
      </c>
      <c r="J17" s="41"/>
      <c r="K17" s="41"/>
      <c r="L17" s="43"/>
    </row>
    <row r="18" spans="1:14" s="301" customFormat="1" ht="18" customHeight="1">
      <c r="A18" s="294"/>
      <c r="B18" s="295"/>
      <c r="C18" s="295"/>
      <c r="D18" s="296"/>
      <c r="E18" s="297"/>
      <c r="F18" s="298"/>
      <c r="G18" s="299"/>
      <c r="H18" s="308" t="s">
        <v>124</v>
      </c>
      <c r="I18" s="307">
        <f ca="1">SUM(I8:OFFSET(Razem_IX_A19,-1,0))</f>
        <v>0</v>
      </c>
      <c r="J18" s="300"/>
      <c r="K18" s="300"/>
      <c r="L18" s="300"/>
      <c r="N18" s="96" t="s">
        <v>67</v>
      </c>
    </row>
    <row r="19" spans="1:14" s="301" customFormat="1" ht="18" customHeight="1">
      <c r="A19" s="223"/>
      <c r="B19" s="302"/>
      <c r="C19" s="302"/>
      <c r="D19" s="256"/>
      <c r="E19" s="303"/>
      <c r="F19" s="271"/>
      <c r="G19" s="304"/>
      <c r="H19" s="304"/>
      <c r="I19" s="304"/>
      <c r="J19" s="305"/>
      <c r="K19" s="305"/>
      <c r="L19" s="305"/>
      <c r="N19" s="128" t="s">
        <v>68</v>
      </c>
    </row>
    <row r="20" spans="1:14" ht="72" customHeight="1">
      <c r="A20" s="642"/>
      <c r="B20" s="643"/>
      <c r="C20" s="644"/>
      <c r="D20" s="257"/>
      <c r="E20" s="646"/>
      <c r="F20" s="647"/>
      <c r="G20" s="647"/>
      <c r="H20" s="648"/>
      <c r="I20" s="257"/>
      <c r="J20" s="305"/>
      <c r="K20" s="305"/>
      <c r="L20" s="305"/>
    </row>
    <row r="21" spans="1:14" ht="19.5" customHeight="1">
      <c r="A21" s="608" t="s">
        <v>398</v>
      </c>
      <c r="B21" s="608"/>
      <c r="C21" s="608"/>
      <c r="D21" s="309"/>
      <c r="E21" s="645" t="s">
        <v>399</v>
      </c>
      <c r="F21" s="645"/>
      <c r="G21" s="645"/>
      <c r="H21" s="645"/>
      <c r="I21" s="310"/>
      <c r="J21" s="310"/>
      <c r="K21" s="310"/>
      <c r="L21" s="310"/>
    </row>
    <row r="22" spans="1:14">
      <c r="A22" s="639" t="s">
        <v>450</v>
      </c>
      <c r="B22" s="640"/>
      <c r="C22" s="640"/>
      <c r="D22" s="640"/>
      <c r="E22" s="640"/>
      <c r="F22" s="640"/>
      <c r="G22" s="640"/>
      <c r="H22" s="640"/>
      <c r="I22" s="640"/>
      <c r="J22" s="641"/>
      <c r="K22" s="641"/>
      <c r="L22" s="641"/>
    </row>
    <row r="23" spans="1:14" ht="12.75" customHeight="1">
      <c r="A23" s="640"/>
      <c r="B23" s="640"/>
      <c r="C23" s="640"/>
      <c r="D23" s="640"/>
      <c r="E23" s="640"/>
      <c r="F23" s="640"/>
      <c r="G23" s="640"/>
      <c r="H23" s="640"/>
      <c r="I23" s="640"/>
      <c r="J23" s="641"/>
      <c r="K23" s="641"/>
      <c r="L23" s="641"/>
    </row>
    <row r="24" spans="1:14">
      <c r="A24" s="76"/>
      <c r="B24" s="76"/>
      <c r="C24" s="76"/>
      <c r="D24" s="272"/>
      <c r="E24" s="78"/>
      <c r="F24" s="78"/>
      <c r="G24" s="78"/>
      <c r="H24" s="78"/>
      <c r="I24" s="78"/>
      <c r="J24" s="78"/>
      <c r="K24" s="78"/>
      <c r="L24" s="78"/>
    </row>
  </sheetData>
  <sheetProtection sheet="1"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77" orientation="landscape" cellComments="asDisplayed" r:id="rId1"/>
  <headerFooter>
    <oddFooter>&amp;L&amp;9PROW 2014-2020_19.2/5z&amp;R&amp;9Strona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70"/>
  <sheetViews>
    <sheetView showGridLines="0" view="pageBreakPreview" topLeftCell="A13" zoomScale="110" zoomScaleSheetLayoutView="110" workbookViewId="0">
      <selection activeCell="M20" sqref="M20"/>
    </sheetView>
  </sheetViews>
  <sheetFormatPr defaultColWidth="9.140625" defaultRowHeight="12.75"/>
  <cols>
    <col min="1" max="1" width="3.85546875" style="336" customWidth="1"/>
    <col min="2" max="2" width="3.5703125" style="336" customWidth="1"/>
    <col min="3" max="3" width="14" style="335" customWidth="1"/>
    <col min="4" max="4" width="15" style="335" customWidth="1"/>
    <col min="5" max="5" width="8.28515625" style="335" customWidth="1"/>
    <col min="6" max="6" width="4" style="335" customWidth="1"/>
    <col min="7" max="7" width="8" style="335" customWidth="1"/>
    <col min="8" max="8" width="40.5703125" style="335" customWidth="1"/>
    <col min="9" max="16384" width="9.140625" style="335"/>
  </cols>
  <sheetData>
    <row r="1" spans="1:10" s="375" customFormat="1" ht="15.95" customHeight="1">
      <c r="A1" s="374"/>
      <c r="H1" s="314" t="s">
        <v>224</v>
      </c>
    </row>
    <row r="2" spans="1:10" s="375" customFormat="1" ht="18" customHeight="1">
      <c r="A2" s="475" t="s">
        <v>452</v>
      </c>
      <c r="B2" s="414"/>
      <c r="C2" s="414"/>
      <c r="D2" s="414"/>
      <c r="E2" s="414"/>
      <c r="F2" s="414"/>
      <c r="G2" s="414"/>
      <c r="H2" s="414"/>
    </row>
    <row r="3" spans="1:10" s="375" customFormat="1" ht="53.25" customHeight="1">
      <c r="A3" s="676" t="s">
        <v>453</v>
      </c>
      <c r="B3" s="676"/>
      <c r="C3" s="676"/>
      <c r="D3" s="676"/>
      <c r="E3" s="676"/>
      <c r="F3" s="676"/>
      <c r="G3" s="676"/>
      <c r="H3" s="676"/>
    </row>
    <row r="4" spans="1:10" s="375" customFormat="1" ht="18" customHeight="1">
      <c r="A4" s="315" t="s">
        <v>25</v>
      </c>
      <c r="B4" s="677" t="s">
        <v>454</v>
      </c>
      <c r="C4" s="677"/>
      <c r="D4" s="677"/>
      <c r="E4" s="677"/>
      <c r="F4" s="677"/>
      <c r="G4" s="677"/>
      <c r="H4" s="677"/>
    </row>
    <row r="5" spans="1:10" s="375" customFormat="1" ht="50.25" customHeight="1">
      <c r="A5" s="581" t="s">
        <v>545</v>
      </c>
      <c r="B5" s="581"/>
      <c r="C5" s="581"/>
      <c r="D5" s="581"/>
      <c r="E5" s="581"/>
      <c r="F5" s="581"/>
      <c r="G5" s="581"/>
      <c r="H5" s="581"/>
    </row>
    <row r="6" spans="1:10" s="375" customFormat="1" ht="25.5" customHeight="1">
      <c r="A6" s="316" t="s">
        <v>180</v>
      </c>
      <c r="B6" s="581" t="s">
        <v>458</v>
      </c>
      <c r="C6" s="581"/>
      <c r="D6" s="581"/>
      <c r="E6" s="581"/>
      <c r="F6" s="581"/>
      <c r="G6" s="581"/>
      <c r="H6" s="581"/>
    </row>
    <row r="7" spans="1:10" s="375" customFormat="1" ht="28.5" customHeight="1">
      <c r="A7" s="316" t="s">
        <v>178</v>
      </c>
      <c r="B7" s="581" t="s">
        <v>459</v>
      </c>
      <c r="C7" s="581"/>
      <c r="D7" s="581"/>
      <c r="E7" s="581"/>
      <c r="F7" s="581"/>
      <c r="G7" s="581"/>
      <c r="H7" s="581"/>
    </row>
    <row r="8" spans="1:10" s="375" customFormat="1" ht="36" customHeight="1">
      <c r="A8" s="316" t="s">
        <v>455</v>
      </c>
      <c r="B8" s="581" t="s">
        <v>460</v>
      </c>
      <c r="C8" s="581"/>
      <c r="D8" s="581"/>
      <c r="E8" s="581"/>
      <c r="F8" s="581"/>
      <c r="G8" s="581"/>
      <c r="H8" s="581"/>
    </row>
    <row r="9" spans="1:10" s="375" customFormat="1" ht="50.25" customHeight="1">
      <c r="A9" s="316" t="s">
        <v>456</v>
      </c>
      <c r="B9" s="581" t="s">
        <v>461</v>
      </c>
      <c r="C9" s="581"/>
      <c r="D9" s="581"/>
      <c r="E9" s="581"/>
      <c r="F9" s="581"/>
      <c r="G9" s="581"/>
      <c r="H9" s="581"/>
      <c r="J9" s="375" t="s">
        <v>490</v>
      </c>
    </row>
    <row r="10" spans="1:10" s="375" customFormat="1" ht="93.75" customHeight="1">
      <c r="A10" s="316" t="s">
        <v>457</v>
      </c>
      <c r="B10" s="581" t="s">
        <v>557</v>
      </c>
      <c r="C10" s="581"/>
      <c r="D10" s="581"/>
      <c r="E10" s="581"/>
      <c r="F10" s="581"/>
      <c r="G10" s="581"/>
      <c r="H10" s="581"/>
    </row>
    <row r="11" spans="1:10" s="375" customFormat="1" ht="36" customHeight="1">
      <c r="A11" s="316" t="s">
        <v>465</v>
      </c>
      <c r="B11" s="581" t="s">
        <v>464</v>
      </c>
      <c r="C11" s="581"/>
      <c r="D11" s="581"/>
      <c r="E11" s="581"/>
      <c r="F11" s="581"/>
      <c r="G11" s="581"/>
      <c r="H11" s="581"/>
    </row>
    <row r="12" spans="1:10" s="375" customFormat="1" ht="56.25" customHeight="1">
      <c r="A12" s="316" t="s">
        <v>491</v>
      </c>
      <c r="B12" s="581" t="s">
        <v>492</v>
      </c>
      <c r="C12" s="581"/>
      <c r="D12" s="581"/>
      <c r="E12" s="581"/>
      <c r="F12" s="581"/>
      <c r="G12" s="581"/>
      <c r="H12" s="581"/>
    </row>
    <row r="13" spans="1:10" s="375" customFormat="1" ht="65.25" customHeight="1">
      <c r="A13" s="316" t="s">
        <v>493</v>
      </c>
      <c r="B13" s="666" t="s">
        <v>494</v>
      </c>
      <c r="C13" s="666"/>
      <c r="D13" s="666"/>
      <c r="E13" s="666"/>
      <c r="F13" s="666"/>
      <c r="G13" s="666"/>
      <c r="H13" s="666"/>
    </row>
    <row r="14" spans="1:10" s="375" customFormat="1" ht="58.5" customHeight="1">
      <c r="A14" s="316" t="s">
        <v>495</v>
      </c>
      <c r="B14" s="666" t="s">
        <v>496</v>
      </c>
      <c r="C14" s="666"/>
      <c r="D14" s="666"/>
      <c r="E14" s="666"/>
      <c r="F14" s="666"/>
      <c r="G14" s="666"/>
      <c r="H14" s="666"/>
    </row>
    <row r="15" spans="1:10" s="375" customFormat="1" ht="28.5" customHeight="1">
      <c r="A15" s="316" t="s">
        <v>497</v>
      </c>
      <c r="B15" s="581" t="s">
        <v>466</v>
      </c>
      <c r="C15" s="581"/>
      <c r="D15" s="581"/>
      <c r="E15" s="581"/>
      <c r="F15" s="581"/>
      <c r="G15" s="581"/>
      <c r="H15" s="581"/>
    </row>
    <row r="16" spans="1:10" s="375" customFormat="1" ht="70.5" customHeight="1">
      <c r="A16" s="316" t="s">
        <v>498</v>
      </c>
      <c r="B16" s="581" t="s">
        <v>467</v>
      </c>
      <c r="C16" s="581"/>
      <c r="D16" s="581"/>
      <c r="E16" s="581"/>
      <c r="F16" s="581"/>
      <c r="G16" s="581"/>
      <c r="H16" s="581"/>
    </row>
    <row r="17" spans="1:11" s="375" customFormat="1" ht="15" customHeight="1">
      <c r="A17" s="315" t="s">
        <v>26</v>
      </c>
      <c r="B17" s="675" t="s">
        <v>183</v>
      </c>
      <c r="C17" s="675"/>
      <c r="D17" s="675"/>
      <c r="E17" s="675"/>
      <c r="F17" s="675"/>
      <c r="G17" s="675"/>
      <c r="H17" s="675"/>
    </row>
    <row r="18" spans="1:11" s="375" customFormat="1" ht="15" customHeight="1">
      <c r="A18" s="317"/>
      <c r="B18" s="675" t="s">
        <v>184</v>
      </c>
      <c r="C18" s="675"/>
      <c r="D18" s="675"/>
      <c r="E18" s="675"/>
      <c r="F18" s="675"/>
      <c r="G18" s="675"/>
      <c r="H18" s="675"/>
    </row>
    <row r="19" spans="1:11" s="375" customFormat="1" ht="15.95" customHeight="1">
      <c r="A19" s="362" t="s">
        <v>180</v>
      </c>
      <c r="B19" s="674" t="s">
        <v>216</v>
      </c>
      <c r="C19" s="674"/>
      <c r="D19" s="674"/>
      <c r="E19" s="674"/>
      <c r="F19" s="674"/>
      <c r="G19" s="674"/>
      <c r="H19" s="674"/>
    </row>
    <row r="20" spans="1:11" s="375" customFormat="1" ht="15.95" customHeight="1">
      <c r="A20" s="315"/>
      <c r="B20" s="656"/>
      <c r="C20" s="656"/>
      <c r="D20" s="317" t="s">
        <v>217</v>
      </c>
      <c r="E20" s="656"/>
      <c r="F20" s="656"/>
      <c r="G20" s="656"/>
      <c r="H20" s="656"/>
    </row>
    <row r="21" spans="1:11" s="375" customFormat="1" ht="25.5" customHeight="1">
      <c r="A21" s="362" t="s">
        <v>178</v>
      </c>
      <c r="B21" s="666" t="s">
        <v>218</v>
      </c>
      <c r="C21" s="666"/>
      <c r="D21" s="666"/>
      <c r="E21" s="666"/>
      <c r="F21" s="666"/>
      <c r="G21" s="673"/>
      <c r="H21" s="673"/>
    </row>
    <row r="22" spans="1:11" s="375" customFormat="1" ht="30.75" customHeight="1">
      <c r="A22" s="315"/>
      <c r="B22" s="666" t="s">
        <v>219</v>
      </c>
      <c r="C22" s="666"/>
      <c r="D22" s="672"/>
      <c r="E22" s="672"/>
      <c r="F22" s="672"/>
      <c r="G22" s="672"/>
      <c r="H22" s="672"/>
    </row>
    <row r="23" spans="1:11" ht="27" customHeight="1">
      <c r="A23" s="318" t="s">
        <v>455</v>
      </c>
      <c r="B23" s="671" t="s">
        <v>473</v>
      </c>
      <c r="C23" s="671"/>
      <c r="D23" s="671"/>
      <c r="E23" s="671"/>
      <c r="F23" s="671"/>
      <c r="G23" s="671"/>
      <c r="H23" s="671"/>
    </row>
    <row r="24" spans="1:11" s="375" customFormat="1" ht="23.25" customHeight="1">
      <c r="A24" s="316"/>
      <c r="B24" s="666" t="s">
        <v>472</v>
      </c>
      <c r="C24" s="666"/>
      <c r="D24" s="666"/>
      <c r="E24" s="666"/>
      <c r="F24" s="666"/>
      <c r="G24" s="672"/>
      <c r="H24" s="672"/>
    </row>
    <row r="25" spans="1:11" s="375" customFormat="1" ht="27" customHeight="1">
      <c r="A25" s="316"/>
      <c r="B25" s="666" t="s">
        <v>462</v>
      </c>
      <c r="C25" s="666"/>
      <c r="D25" s="666"/>
      <c r="E25" s="666"/>
      <c r="F25" s="666"/>
      <c r="G25" s="666"/>
      <c r="H25" s="666"/>
    </row>
    <row r="26" spans="1:11" s="375" customFormat="1" ht="47.25" customHeight="1">
      <c r="A26" s="316" t="s">
        <v>456</v>
      </c>
      <c r="B26" s="581" t="s">
        <v>463</v>
      </c>
      <c r="C26" s="581"/>
      <c r="D26" s="581"/>
      <c r="E26" s="581"/>
      <c r="F26" s="581"/>
      <c r="G26" s="581"/>
      <c r="H26" s="581"/>
    </row>
    <row r="27" spans="1:11" s="375" customFormat="1" ht="106.5" customHeight="1">
      <c r="A27" s="316" t="s">
        <v>457</v>
      </c>
      <c r="B27" s="581" t="s">
        <v>558</v>
      </c>
      <c r="C27" s="581"/>
      <c r="D27" s="581"/>
      <c r="E27" s="581"/>
      <c r="F27" s="581"/>
      <c r="G27" s="581"/>
      <c r="H27" s="581"/>
    </row>
    <row r="28" spans="1:11" s="375" customFormat="1" ht="39" customHeight="1">
      <c r="A28" s="316" t="s">
        <v>465</v>
      </c>
      <c r="B28" s="581" t="s">
        <v>464</v>
      </c>
      <c r="C28" s="581"/>
      <c r="D28" s="581"/>
      <c r="E28" s="581"/>
      <c r="F28" s="581"/>
      <c r="G28" s="581"/>
      <c r="H28" s="581"/>
      <c r="K28" s="375" t="s">
        <v>490</v>
      </c>
    </row>
    <row r="29" spans="1:11" s="375" customFormat="1" ht="59.25" customHeight="1">
      <c r="A29" s="316" t="s">
        <v>491</v>
      </c>
      <c r="B29" s="581" t="s">
        <v>499</v>
      </c>
      <c r="C29" s="581"/>
      <c r="D29" s="581"/>
      <c r="E29" s="581"/>
      <c r="F29" s="581"/>
      <c r="G29" s="581"/>
      <c r="H29" s="581"/>
    </row>
    <row r="30" spans="1:11" s="375" customFormat="1" ht="60" customHeight="1">
      <c r="A30" s="316" t="s">
        <v>493</v>
      </c>
      <c r="B30" s="581" t="s">
        <v>500</v>
      </c>
      <c r="C30" s="581"/>
      <c r="D30" s="581"/>
      <c r="E30" s="581"/>
      <c r="F30" s="581"/>
      <c r="G30" s="581"/>
      <c r="H30" s="581"/>
    </row>
    <row r="31" spans="1:11" s="375" customFormat="1" ht="58.5" customHeight="1">
      <c r="A31" s="316" t="s">
        <v>495</v>
      </c>
      <c r="B31" s="581" t="s">
        <v>496</v>
      </c>
      <c r="C31" s="581"/>
      <c r="D31" s="581"/>
      <c r="E31" s="581"/>
      <c r="F31" s="581"/>
      <c r="G31" s="581"/>
      <c r="H31" s="581"/>
    </row>
    <row r="32" spans="1:11" s="375" customFormat="1" ht="30.75" customHeight="1">
      <c r="A32" s="316" t="s">
        <v>497</v>
      </c>
      <c r="B32" s="581" t="s">
        <v>466</v>
      </c>
      <c r="C32" s="581"/>
      <c r="D32" s="581"/>
      <c r="E32" s="581"/>
      <c r="F32" s="581"/>
      <c r="G32" s="581"/>
      <c r="H32" s="581"/>
    </row>
    <row r="33" spans="1:8" s="375" customFormat="1" ht="66.75" customHeight="1">
      <c r="A33" s="316" t="s">
        <v>498</v>
      </c>
      <c r="B33" s="581" t="s">
        <v>467</v>
      </c>
      <c r="C33" s="581"/>
      <c r="D33" s="581"/>
      <c r="E33" s="581"/>
      <c r="F33" s="581"/>
      <c r="G33" s="581"/>
      <c r="H33" s="581"/>
    </row>
    <row r="34" spans="1:8" s="375" customFormat="1" ht="32.1" customHeight="1">
      <c r="A34" s="664" t="s">
        <v>469</v>
      </c>
      <c r="B34" s="664"/>
      <c r="C34" s="664"/>
      <c r="D34" s="664"/>
      <c r="E34" s="664"/>
      <c r="F34" s="664"/>
      <c r="G34" s="664"/>
      <c r="H34" s="664"/>
    </row>
    <row r="35" spans="1:8" s="375" customFormat="1" ht="20.100000000000001" customHeight="1">
      <c r="A35" s="315"/>
      <c r="B35" s="319"/>
      <c r="C35" s="665"/>
      <c r="D35" s="665"/>
      <c r="E35" s="665"/>
      <c r="F35" s="665"/>
      <c r="G35" s="665"/>
      <c r="H35" s="665"/>
    </row>
    <row r="36" spans="1:8" s="375" customFormat="1" ht="20.100000000000001" customHeight="1">
      <c r="A36" s="315"/>
      <c r="B36" s="666" t="s">
        <v>188</v>
      </c>
      <c r="C36" s="666"/>
      <c r="D36" s="666"/>
      <c r="E36" s="666"/>
      <c r="F36" s="666"/>
      <c r="G36" s="666"/>
      <c r="H36" s="666"/>
    </row>
    <row r="37" spans="1:8" s="375" customFormat="1" ht="22.5" customHeight="1">
      <c r="A37" s="316" t="s">
        <v>177</v>
      </c>
      <c r="B37" s="669" t="s">
        <v>186</v>
      </c>
      <c r="C37" s="669"/>
      <c r="D37" s="669"/>
      <c r="E37" s="669"/>
      <c r="F37" s="669"/>
      <c r="G37" s="669"/>
      <c r="H37" s="669"/>
    </row>
    <row r="38" spans="1:8" s="375" customFormat="1" ht="27.75" customHeight="1">
      <c r="A38" s="362" t="s">
        <v>178</v>
      </c>
      <c r="B38" s="670" t="s">
        <v>220</v>
      </c>
      <c r="C38" s="670"/>
      <c r="D38" s="667"/>
      <c r="E38" s="667"/>
      <c r="F38" s="668" t="s">
        <v>468</v>
      </c>
      <c r="G38" s="668"/>
      <c r="H38" s="361"/>
    </row>
    <row r="39" spans="1:8" s="375" customFormat="1" ht="43.5" customHeight="1">
      <c r="A39" s="315"/>
      <c r="B39" s="581" t="s">
        <v>179</v>
      </c>
      <c r="C39" s="581"/>
      <c r="D39" s="581"/>
      <c r="E39" s="581"/>
      <c r="F39" s="581"/>
      <c r="G39" s="581"/>
      <c r="H39" s="581"/>
    </row>
    <row r="40" spans="1:8" s="375" customFormat="1" ht="78.75" customHeight="1">
      <c r="A40" s="315"/>
      <c r="B40" s="581" t="s">
        <v>480</v>
      </c>
      <c r="C40" s="581"/>
      <c r="D40" s="581"/>
      <c r="E40" s="581"/>
      <c r="F40" s="581"/>
      <c r="G40" s="581"/>
      <c r="H40" s="581"/>
    </row>
    <row r="41" spans="1:8" s="375" customFormat="1" ht="39" customHeight="1">
      <c r="A41" s="315"/>
      <c r="B41" s="362" t="s">
        <v>180</v>
      </c>
      <c r="C41" s="320" t="s">
        <v>181</v>
      </c>
      <c r="D41" s="321"/>
      <c r="E41" s="321"/>
      <c r="F41" s="321"/>
      <c r="G41" s="321"/>
      <c r="H41" s="321"/>
    </row>
    <row r="42" spans="1:8" s="375" customFormat="1" ht="18" customHeight="1">
      <c r="A42" s="322"/>
      <c r="B42" s="362" t="s">
        <v>178</v>
      </c>
      <c r="C42" s="656"/>
      <c r="D42" s="656"/>
      <c r="E42" s="656"/>
      <c r="F42" s="656"/>
      <c r="G42" s="656"/>
      <c r="H42" s="656"/>
    </row>
    <row r="43" spans="1:8" s="339" customFormat="1" ht="15.95" customHeight="1">
      <c r="A43" s="362"/>
      <c r="B43" s="657" t="s">
        <v>182</v>
      </c>
      <c r="C43" s="657"/>
      <c r="D43" s="657"/>
      <c r="E43" s="657"/>
      <c r="F43" s="657"/>
      <c r="G43" s="658"/>
      <c r="H43" s="658"/>
    </row>
    <row r="44" spans="1:8" s="375" customFormat="1" ht="39.950000000000003" customHeight="1">
      <c r="A44" s="654"/>
      <c r="B44" s="659"/>
      <c r="C44" s="659"/>
      <c r="D44" s="655"/>
      <c r="E44" s="323"/>
      <c r="F44" s="323"/>
      <c r="G44" s="660"/>
      <c r="H44" s="661"/>
    </row>
    <row r="45" spans="1:8" s="375" customFormat="1" ht="13.5" customHeight="1">
      <c r="A45" s="662" t="s">
        <v>76</v>
      </c>
      <c r="B45" s="662"/>
      <c r="C45" s="662"/>
      <c r="D45" s="662"/>
      <c r="E45" s="324"/>
      <c r="F45" s="324"/>
      <c r="G45" s="663" t="s">
        <v>470</v>
      </c>
      <c r="H45" s="663"/>
    </row>
    <row r="46" spans="1:8" s="339" customFormat="1" ht="12.75" customHeight="1">
      <c r="A46" s="664" t="s">
        <v>471</v>
      </c>
      <c r="B46" s="664"/>
      <c r="C46" s="664"/>
      <c r="D46" s="664"/>
      <c r="E46" s="664"/>
      <c r="F46" s="664"/>
      <c r="G46" s="664"/>
      <c r="H46" s="664"/>
    </row>
    <row r="47" spans="1:8" s="375" customFormat="1" ht="20.100000000000001" customHeight="1">
      <c r="A47" s="315"/>
      <c r="B47" s="319"/>
      <c r="C47" s="665"/>
      <c r="D47" s="665"/>
      <c r="E47" s="665"/>
      <c r="F47" s="665"/>
      <c r="G47" s="665"/>
      <c r="H47" s="665"/>
    </row>
    <row r="48" spans="1:8" s="375" customFormat="1" ht="20.100000000000001" customHeight="1">
      <c r="A48" s="315"/>
      <c r="B48" s="666" t="s">
        <v>188</v>
      </c>
      <c r="C48" s="666"/>
      <c r="D48" s="666"/>
      <c r="E48" s="666"/>
      <c r="F48" s="666"/>
      <c r="G48" s="666"/>
      <c r="H48" s="666"/>
    </row>
    <row r="49" spans="1:8" s="375" customFormat="1" ht="18" customHeight="1">
      <c r="A49" s="315"/>
      <c r="B49" s="316" t="s">
        <v>177</v>
      </c>
      <c r="C49" s="657" t="s">
        <v>186</v>
      </c>
      <c r="D49" s="657"/>
      <c r="E49" s="657"/>
      <c r="F49" s="657"/>
      <c r="G49" s="657"/>
      <c r="H49" s="657"/>
    </row>
    <row r="50" spans="1:8" s="375" customFormat="1" ht="30.75" customHeight="1">
      <c r="A50" s="315"/>
      <c r="B50" s="362" t="s">
        <v>178</v>
      </c>
      <c r="C50" s="360" t="s">
        <v>220</v>
      </c>
      <c r="D50" s="667"/>
      <c r="E50" s="667"/>
      <c r="F50" s="668" t="s">
        <v>468</v>
      </c>
      <c r="G50" s="668"/>
      <c r="H50" s="361"/>
    </row>
    <row r="51" spans="1:8" s="375" customFormat="1" ht="43.5" customHeight="1">
      <c r="A51" s="315"/>
      <c r="B51" s="581" t="s">
        <v>179</v>
      </c>
      <c r="C51" s="581"/>
      <c r="D51" s="581"/>
      <c r="E51" s="581"/>
      <c r="F51" s="581"/>
      <c r="G51" s="581"/>
      <c r="H51" s="581"/>
    </row>
    <row r="52" spans="1:8" s="375" customFormat="1" ht="75.75" customHeight="1">
      <c r="A52" s="315"/>
      <c r="B52" s="581" t="s">
        <v>480</v>
      </c>
      <c r="C52" s="581"/>
      <c r="D52" s="581"/>
      <c r="E52" s="581"/>
      <c r="F52" s="581"/>
      <c r="G52" s="581"/>
      <c r="H52" s="581"/>
    </row>
    <row r="53" spans="1:8" s="375" customFormat="1" ht="20.25" customHeight="1">
      <c r="A53" s="315"/>
      <c r="B53" s="362" t="s">
        <v>180</v>
      </c>
      <c r="C53" s="320" t="s">
        <v>181</v>
      </c>
      <c r="D53" s="321"/>
      <c r="E53" s="321"/>
      <c r="F53" s="321"/>
      <c r="G53" s="321"/>
      <c r="H53" s="321"/>
    </row>
    <row r="54" spans="1:8" s="375" customFormat="1" ht="18" customHeight="1">
      <c r="A54" s="322"/>
      <c r="B54" s="362" t="s">
        <v>178</v>
      </c>
      <c r="C54" s="656"/>
      <c r="D54" s="656"/>
      <c r="E54" s="656"/>
      <c r="F54" s="656"/>
      <c r="G54" s="656"/>
      <c r="H54" s="656"/>
    </row>
    <row r="55" spans="1:8" s="339" customFormat="1" ht="15.95" customHeight="1">
      <c r="A55" s="362"/>
      <c r="B55" s="657" t="s">
        <v>182</v>
      </c>
      <c r="C55" s="657"/>
      <c r="D55" s="657"/>
      <c r="E55" s="657"/>
      <c r="F55" s="657"/>
      <c r="G55" s="658"/>
      <c r="H55" s="658"/>
    </row>
    <row r="56" spans="1:8" s="375" customFormat="1" ht="39.950000000000003" customHeight="1">
      <c r="A56" s="654"/>
      <c r="B56" s="659"/>
      <c r="C56" s="659"/>
      <c r="D56" s="655"/>
      <c r="E56" s="323"/>
      <c r="F56" s="323"/>
      <c r="G56" s="660"/>
      <c r="H56" s="661"/>
    </row>
    <row r="57" spans="1:8" s="375" customFormat="1" ht="45" customHeight="1">
      <c r="A57" s="662" t="s">
        <v>76</v>
      </c>
      <c r="B57" s="662"/>
      <c r="C57" s="662"/>
      <c r="D57" s="662"/>
      <c r="E57" s="324"/>
      <c r="F57" s="324"/>
      <c r="G57" s="663" t="s">
        <v>474</v>
      </c>
      <c r="H57" s="663"/>
    </row>
    <row r="58" spans="1:8" s="339" customFormat="1" ht="32.1" customHeight="1">
      <c r="A58" s="664" t="s">
        <v>476</v>
      </c>
      <c r="B58" s="664"/>
      <c r="C58" s="664"/>
      <c r="D58" s="664"/>
      <c r="E58" s="664"/>
      <c r="F58" s="664"/>
      <c r="G58" s="664"/>
      <c r="H58" s="664"/>
    </row>
    <row r="59" spans="1:8" s="375" customFormat="1" ht="20.100000000000001" customHeight="1">
      <c r="A59" s="315"/>
      <c r="B59" s="319"/>
      <c r="C59" s="665"/>
      <c r="D59" s="665"/>
      <c r="E59" s="665"/>
      <c r="F59" s="665"/>
      <c r="G59" s="665"/>
      <c r="H59" s="665"/>
    </row>
    <row r="60" spans="1:8" s="375" customFormat="1" ht="20.100000000000001" customHeight="1">
      <c r="A60" s="315"/>
      <c r="B60" s="666" t="s">
        <v>188</v>
      </c>
      <c r="C60" s="666"/>
      <c r="D60" s="666"/>
      <c r="E60" s="666"/>
      <c r="F60" s="666"/>
      <c r="G60" s="666"/>
      <c r="H60" s="666"/>
    </row>
    <row r="61" spans="1:8" s="375" customFormat="1" ht="24" customHeight="1">
      <c r="A61" s="315"/>
      <c r="B61" s="316" t="s">
        <v>177</v>
      </c>
      <c r="C61" s="657" t="s">
        <v>186</v>
      </c>
      <c r="D61" s="657"/>
      <c r="E61" s="657"/>
      <c r="F61" s="657"/>
      <c r="G61" s="657"/>
      <c r="H61" s="657"/>
    </row>
    <row r="62" spans="1:8" s="375" customFormat="1" ht="24.75" customHeight="1">
      <c r="A62" s="315"/>
      <c r="B62" s="362" t="s">
        <v>178</v>
      </c>
      <c r="C62" s="360" t="s">
        <v>220</v>
      </c>
      <c r="D62" s="667"/>
      <c r="E62" s="667"/>
      <c r="F62" s="668" t="s">
        <v>468</v>
      </c>
      <c r="G62" s="668"/>
      <c r="H62" s="361"/>
    </row>
    <row r="63" spans="1:8" s="375" customFormat="1" ht="42" customHeight="1">
      <c r="A63" s="315"/>
      <c r="B63" s="581" t="s">
        <v>179</v>
      </c>
      <c r="C63" s="581"/>
      <c r="D63" s="581"/>
      <c r="E63" s="581"/>
      <c r="F63" s="581"/>
      <c r="G63" s="581"/>
      <c r="H63" s="581"/>
    </row>
    <row r="64" spans="1:8" s="375" customFormat="1" ht="72" customHeight="1">
      <c r="A64" s="315"/>
      <c r="B64" s="581" t="s">
        <v>480</v>
      </c>
      <c r="C64" s="581"/>
      <c r="D64" s="581"/>
      <c r="E64" s="581"/>
      <c r="F64" s="581"/>
      <c r="G64" s="581"/>
      <c r="H64" s="581"/>
    </row>
    <row r="65" spans="1:8" s="375" customFormat="1" ht="32.25" customHeight="1">
      <c r="A65" s="315"/>
      <c r="B65" s="362" t="s">
        <v>180</v>
      </c>
      <c r="C65" s="320" t="s">
        <v>181</v>
      </c>
      <c r="D65" s="321"/>
      <c r="E65" s="321"/>
      <c r="F65" s="321"/>
      <c r="G65" s="321"/>
      <c r="H65" s="321"/>
    </row>
    <row r="66" spans="1:8" s="375" customFormat="1" ht="18" customHeight="1">
      <c r="A66" s="322"/>
      <c r="B66" s="362" t="s">
        <v>178</v>
      </c>
      <c r="C66" s="656"/>
      <c r="D66" s="656"/>
      <c r="E66" s="656"/>
      <c r="F66" s="656"/>
      <c r="G66" s="656"/>
      <c r="H66" s="656"/>
    </row>
    <row r="67" spans="1:8" s="339" customFormat="1" ht="15.95" customHeight="1">
      <c r="A67" s="362"/>
      <c r="B67" s="657" t="s">
        <v>182</v>
      </c>
      <c r="C67" s="657"/>
      <c r="D67" s="657"/>
      <c r="E67" s="657"/>
      <c r="F67" s="657"/>
      <c r="G67" s="658"/>
      <c r="H67" s="658"/>
    </row>
    <row r="68" spans="1:8" s="375" customFormat="1" ht="39.950000000000003" customHeight="1">
      <c r="A68" s="654"/>
      <c r="B68" s="659"/>
      <c r="C68" s="659"/>
      <c r="D68" s="655"/>
      <c r="E68" s="323"/>
      <c r="F68" s="323"/>
      <c r="G68" s="660"/>
      <c r="H68" s="661"/>
    </row>
    <row r="69" spans="1:8" s="375" customFormat="1" ht="15.75" customHeight="1">
      <c r="A69" s="662" t="s">
        <v>76</v>
      </c>
      <c r="B69" s="662"/>
      <c r="C69" s="662"/>
      <c r="D69" s="662"/>
      <c r="E69" s="324"/>
      <c r="F69" s="324"/>
      <c r="G69" s="663" t="s">
        <v>475</v>
      </c>
      <c r="H69" s="663"/>
    </row>
    <row r="70" spans="1:8" s="339" customFormat="1" ht="12.75" customHeight="1">
      <c r="A70" s="336"/>
      <c r="B70" s="336"/>
      <c r="C70" s="335"/>
      <c r="D70" s="335"/>
      <c r="E70" s="335"/>
      <c r="F70" s="335"/>
      <c r="G70" s="335"/>
      <c r="H70" s="335"/>
    </row>
  </sheetData>
  <sheetProtection sheet="1" objects="1" scenarios="1"/>
  <mergeCells count="79">
    <mergeCell ref="B7:H7"/>
    <mergeCell ref="A2:H2"/>
    <mergeCell ref="A3:H3"/>
    <mergeCell ref="B4:H4"/>
    <mergeCell ref="A5:H5"/>
    <mergeCell ref="B6:H6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0:C20"/>
    <mergeCell ref="E20:H20"/>
    <mergeCell ref="B21:F21"/>
    <mergeCell ref="G21:H21"/>
    <mergeCell ref="B22:C22"/>
    <mergeCell ref="D22:H22"/>
    <mergeCell ref="B33:H33"/>
    <mergeCell ref="B23:H23"/>
    <mergeCell ref="B24:F24"/>
    <mergeCell ref="G24:H24"/>
    <mergeCell ref="B25:H25"/>
    <mergeCell ref="B26:H26"/>
    <mergeCell ref="B27:H27"/>
    <mergeCell ref="B28:H28"/>
    <mergeCell ref="B29:H29"/>
    <mergeCell ref="B30:H30"/>
    <mergeCell ref="B31:H31"/>
    <mergeCell ref="B32:H32"/>
    <mergeCell ref="A34:H34"/>
    <mergeCell ref="C35:H35"/>
    <mergeCell ref="B36:H36"/>
    <mergeCell ref="B37:H37"/>
    <mergeCell ref="B38:C38"/>
    <mergeCell ref="D38:E38"/>
    <mergeCell ref="F38:G38"/>
    <mergeCell ref="B39:H39"/>
    <mergeCell ref="B40:H40"/>
    <mergeCell ref="C42:H42"/>
    <mergeCell ref="B43:H43"/>
    <mergeCell ref="A44:D44"/>
    <mergeCell ref="G44:H44"/>
    <mergeCell ref="B55:H55"/>
    <mergeCell ref="A45:D45"/>
    <mergeCell ref="G45:H45"/>
    <mergeCell ref="A46:H46"/>
    <mergeCell ref="C47:H47"/>
    <mergeCell ref="B48:H48"/>
    <mergeCell ref="C49:H49"/>
    <mergeCell ref="D50:E50"/>
    <mergeCell ref="F50:G50"/>
    <mergeCell ref="B51:H51"/>
    <mergeCell ref="B52:H52"/>
    <mergeCell ref="C54:H54"/>
    <mergeCell ref="B64:H64"/>
    <mergeCell ref="A56:D56"/>
    <mergeCell ref="G56:H56"/>
    <mergeCell ref="A57:D57"/>
    <mergeCell ref="G57:H57"/>
    <mergeCell ref="A58:H58"/>
    <mergeCell ref="C59:H59"/>
    <mergeCell ref="B60:H60"/>
    <mergeCell ref="C61:H61"/>
    <mergeCell ref="D62:E62"/>
    <mergeCell ref="F62:G62"/>
    <mergeCell ref="B63:H63"/>
    <mergeCell ref="C66:H66"/>
    <mergeCell ref="B67:H67"/>
    <mergeCell ref="A68:D68"/>
    <mergeCell ref="G68:H68"/>
    <mergeCell ref="A69:D69"/>
    <mergeCell ref="G69:H69"/>
  </mergeCells>
  <dataValidations count="1">
    <dataValidation type="list" allowBlank="1" showDropDown="1" showInputMessage="1" showErrorMessage="1" errorTitle="Błąd!" error="W tym polu można wpisać tylko wartość &quot;X&quot;" sqref="B35 B47 B59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3" manualBreakCount="3">
    <brk id="16" max="7" man="1"/>
    <brk id="33" max="7" man="1"/>
    <brk id="45" max="7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J41"/>
  <sheetViews>
    <sheetView showGridLines="0" view="pageBreakPreview" topLeftCell="A25" zoomScaleSheetLayoutView="100" workbookViewId="0">
      <selection activeCell="L31" sqref="L31"/>
    </sheetView>
  </sheetViews>
  <sheetFormatPr defaultColWidth="9.140625" defaultRowHeight="12.75"/>
  <cols>
    <col min="1" max="1" width="3.85546875" style="336" customWidth="1"/>
    <col min="2" max="2" width="3.7109375" style="336" customWidth="1"/>
    <col min="3" max="3" width="18.140625" style="335" customWidth="1"/>
    <col min="4" max="4" width="9.85546875" style="335" customWidth="1"/>
    <col min="5" max="5" width="10.140625" style="335" customWidth="1"/>
    <col min="6" max="6" width="5.28515625" style="335" customWidth="1"/>
    <col min="7" max="7" width="5.85546875" style="335" customWidth="1"/>
    <col min="8" max="8" width="40.5703125" style="335" customWidth="1"/>
    <col min="9" max="16384" width="9.140625" style="335"/>
  </cols>
  <sheetData>
    <row r="1" spans="1:10" s="375" customFormat="1" ht="15.95" customHeight="1">
      <c r="A1" s="374"/>
      <c r="H1" s="314" t="s">
        <v>224</v>
      </c>
    </row>
    <row r="2" spans="1:10" s="375" customFormat="1" ht="18" customHeight="1">
      <c r="A2" s="680" t="s">
        <v>517</v>
      </c>
      <c r="B2" s="681"/>
      <c r="C2" s="681"/>
      <c r="D2" s="681"/>
      <c r="E2" s="681"/>
      <c r="F2" s="681"/>
      <c r="G2" s="681"/>
      <c r="H2" s="681"/>
    </row>
    <row r="3" spans="1:10" s="375" customFormat="1" ht="54" customHeight="1">
      <c r="A3" s="682" t="s">
        <v>525</v>
      </c>
      <c r="B3" s="682"/>
      <c r="C3" s="682"/>
      <c r="D3" s="682"/>
      <c r="E3" s="682"/>
      <c r="F3" s="682"/>
      <c r="G3" s="682"/>
      <c r="H3" s="682"/>
    </row>
    <row r="4" spans="1:10" s="375" customFormat="1" ht="18" customHeight="1">
      <c r="A4" s="315" t="s">
        <v>25</v>
      </c>
      <c r="B4" s="677" t="s">
        <v>454</v>
      </c>
      <c r="C4" s="677"/>
      <c r="D4" s="677"/>
      <c r="E4" s="677"/>
      <c r="F4" s="677"/>
      <c r="G4" s="677"/>
      <c r="H4" s="677"/>
    </row>
    <row r="5" spans="1:10" s="375" customFormat="1" ht="57.75" customHeight="1">
      <c r="A5" s="581" t="s">
        <v>501</v>
      </c>
      <c r="B5" s="581"/>
      <c r="C5" s="581"/>
      <c r="D5" s="581"/>
      <c r="E5" s="581"/>
      <c r="F5" s="581"/>
      <c r="G5" s="581"/>
      <c r="H5" s="581"/>
    </row>
    <row r="6" spans="1:10" s="375" customFormat="1" ht="23.25" customHeight="1">
      <c r="A6" s="316" t="s">
        <v>180</v>
      </c>
      <c r="B6" s="581" t="s">
        <v>458</v>
      </c>
      <c r="C6" s="581"/>
      <c r="D6" s="581"/>
      <c r="E6" s="581"/>
      <c r="F6" s="581"/>
      <c r="G6" s="581"/>
      <c r="H6" s="581"/>
    </row>
    <row r="7" spans="1:10" s="375" customFormat="1" ht="28.5" customHeight="1">
      <c r="A7" s="316" t="s">
        <v>178</v>
      </c>
      <c r="B7" s="581" t="s">
        <v>459</v>
      </c>
      <c r="C7" s="581"/>
      <c r="D7" s="581"/>
      <c r="E7" s="581"/>
      <c r="F7" s="581"/>
      <c r="G7" s="581"/>
      <c r="H7" s="581"/>
    </row>
    <row r="8" spans="1:10" s="375" customFormat="1" ht="40.5" customHeight="1">
      <c r="A8" s="316" t="s">
        <v>455</v>
      </c>
      <c r="B8" s="581" t="s">
        <v>460</v>
      </c>
      <c r="C8" s="581"/>
      <c r="D8" s="581"/>
      <c r="E8" s="581"/>
      <c r="F8" s="581"/>
      <c r="G8" s="581"/>
      <c r="H8" s="581"/>
    </row>
    <row r="9" spans="1:10" s="375" customFormat="1" ht="42" customHeight="1">
      <c r="A9" s="316" t="s">
        <v>456</v>
      </c>
      <c r="B9" s="581" t="s">
        <v>502</v>
      </c>
      <c r="C9" s="581"/>
      <c r="D9" s="581"/>
      <c r="E9" s="581"/>
      <c r="F9" s="581"/>
      <c r="G9" s="581"/>
      <c r="H9" s="581"/>
      <c r="J9" s="375" t="s">
        <v>490</v>
      </c>
    </row>
    <row r="10" spans="1:10" s="375" customFormat="1" ht="107.25" customHeight="1">
      <c r="A10" s="316" t="s">
        <v>457</v>
      </c>
      <c r="B10" s="581" t="s">
        <v>558</v>
      </c>
      <c r="C10" s="581"/>
      <c r="D10" s="581"/>
      <c r="E10" s="581"/>
      <c r="F10" s="581"/>
      <c r="G10" s="581"/>
      <c r="H10" s="581"/>
    </row>
    <row r="11" spans="1:10" s="375" customFormat="1" ht="30.75" customHeight="1">
      <c r="A11" s="316" t="s">
        <v>465</v>
      </c>
      <c r="B11" s="581" t="s">
        <v>503</v>
      </c>
      <c r="C11" s="581"/>
      <c r="D11" s="581"/>
      <c r="E11" s="581"/>
      <c r="F11" s="581"/>
      <c r="G11" s="581"/>
      <c r="H11" s="581"/>
    </row>
    <row r="12" spans="1:10" s="375" customFormat="1" ht="51" customHeight="1">
      <c r="A12" s="316" t="s">
        <v>491</v>
      </c>
      <c r="B12" s="581" t="s">
        <v>504</v>
      </c>
      <c r="C12" s="581"/>
      <c r="D12" s="581"/>
      <c r="E12" s="581"/>
      <c r="F12" s="581"/>
      <c r="G12" s="581"/>
      <c r="H12" s="581"/>
    </row>
    <row r="13" spans="1:10" s="375" customFormat="1" ht="49.5" customHeight="1">
      <c r="A13" s="316" t="s">
        <v>493</v>
      </c>
      <c r="B13" s="581" t="s">
        <v>505</v>
      </c>
      <c r="C13" s="581"/>
      <c r="D13" s="581"/>
      <c r="E13" s="581"/>
      <c r="F13" s="581"/>
      <c r="G13" s="581"/>
      <c r="H13" s="581"/>
    </row>
    <row r="14" spans="1:10" s="375" customFormat="1" ht="27" customHeight="1">
      <c r="A14" s="316"/>
      <c r="B14" s="581" t="s">
        <v>506</v>
      </c>
      <c r="C14" s="581"/>
      <c r="D14" s="581"/>
      <c r="E14" s="581"/>
      <c r="F14" s="581"/>
      <c r="G14" s="581"/>
      <c r="H14" s="581"/>
    </row>
    <row r="15" spans="1:10" s="375" customFormat="1" ht="24.75" customHeight="1">
      <c r="A15" s="316"/>
      <c r="B15" s="581" t="s">
        <v>507</v>
      </c>
      <c r="C15" s="581"/>
      <c r="D15" s="581"/>
      <c r="E15" s="581"/>
      <c r="F15" s="581"/>
      <c r="G15" s="581"/>
      <c r="H15" s="581"/>
    </row>
    <row r="16" spans="1:10" s="375" customFormat="1" ht="22.5" customHeight="1">
      <c r="A16" s="316"/>
      <c r="B16" s="581" t="s">
        <v>508</v>
      </c>
      <c r="C16" s="581"/>
      <c r="D16" s="581"/>
      <c r="E16" s="581"/>
      <c r="F16" s="581"/>
      <c r="G16" s="581"/>
      <c r="H16" s="581"/>
    </row>
    <row r="17" spans="1:8" s="375" customFormat="1" ht="26.25" customHeight="1">
      <c r="A17" s="316" t="s">
        <v>495</v>
      </c>
      <c r="B17" s="581" t="s">
        <v>509</v>
      </c>
      <c r="C17" s="581"/>
      <c r="D17" s="581"/>
      <c r="E17" s="581"/>
      <c r="F17" s="581"/>
      <c r="G17" s="581"/>
      <c r="H17" s="581"/>
    </row>
    <row r="18" spans="1:8" s="375" customFormat="1" ht="27" customHeight="1">
      <c r="A18" s="316" t="s">
        <v>497</v>
      </c>
      <c r="B18" s="581" t="s">
        <v>510</v>
      </c>
      <c r="C18" s="581"/>
      <c r="D18" s="581"/>
      <c r="E18" s="581"/>
      <c r="F18" s="581"/>
      <c r="G18" s="581"/>
      <c r="H18" s="581"/>
    </row>
    <row r="19" spans="1:8" s="375" customFormat="1" ht="22.5" customHeight="1">
      <c r="A19" s="316" t="s">
        <v>498</v>
      </c>
      <c r="B19" s="669" t="s">
        <v>511</v>
      </c>
      <c r="C19" s="669"/>
      <c r="D19" s="669"/>
      <c r="E19" s="669"/>
      <c r="F19" s="669"/>
      <c r="G19" s="669"/>
      <c r="H19" s="669"/>
    </row>
    <row r="20" spans="1:8" s="375" customFormat="1" ht="16.5" customHeight="1">
      <c r="A20" s="316"/>
      <c r="B20" s="678" t="s">
        <v>559</v>
      </c>
      <c r="C20" s="678"/>
      <c r="D20" s="679"/>
      <c r="E20" s="679"/>
      <c r="F20" s="679"/>
      <c r="G20" s="679"/>
      <c r="H20" s="679"/>
    </row>
    <row r="21" spans="1:8" s="375" customFormat="1" ht="18.75" customHeight="1">
      <c r="A21" s="315" t="s">
        <v>26</v>
      </c>
      <c r="B21" s="675" t="s">
        <v>183</v>
      </c>
      <c r="C21" s="675"/>
      <c r="D21" s="675"/>
      <c r="E21" s="675"/>
      <c r="F21" s="675"/>
      <c r="G21" s="675"/>
      <c r="H21" s="675"/>
    </row>
    <row r="22" spans="1:8" s="375" customFormat="1" ht="57" customHeight="1">
      <c r="A22" s="581" t="s">
        <v>512</v>
      </c>
      <c r="B22" s="581"/>
      <c r="C22" s="581"/>
      <c r="D22" s="581"/>
      <c r="E22" s="581"/>
      <c r="F22" s="581"/>
      <c r="G22" s="581"/>
      <c r="H22" s="581"/>
    </row>
    <row r="23" spans="1:8" s="375" customFormat="1" ht="15.95" customHeight="1">
      <c r="A23" s="362" t="s">
        <v>180</v>
      </c>
      <c r="B23" s="674" t="s">
        <v>216</v>
      </c>
      <c r="C23" s="674"/>
      <c r="D23" s="674"/>
      <c r="E23" s="674"/>
      <c r="F23" s="674"/>
      <c r="G23" s="674"/>
      <c r="H23" s="674"/>
    </row>
    <row r="24" spans="1:8" s="375" customFormat="1" ht="12" customHeight="1">
      <c r="A24" s="315"/>
      <c r="B24" s="656"/>
      <c r="C24" s="656"/>
      <c r="D24" s="317" t="s">
        <v>217</v>
      </c>
      <c r="E24" s="656"/>
      <c r="F24" s="656"/>
      <c r="G24" s="656"/>
      <c r="H24" s="656"/>
    </row>
    <row r="25" spans="1:8" s="375" customFormat="1" ht="25.5" customHeight="1">
      <c r="A25" s="362" t="s">
        <v>178</v>
      </c>
      <c r="B25" s="666" t="s">
        <v>513</v>
      </c>
      <c r="C25" s="666"/>
      <c r="D25" s="666"/>
      <c r="E25" s="666"/>
      <c r="F25" s="666"/>
      <c r="G25" s="673"/>
      <c r="H25" s="673"/>
    </row>
    <row r="26" spans="1:8" s="375" customFormat="1" ht="27" customHeight="1">
      <c r="A26" s="315"/>
      <c r="B26" s="670" t="s">
        <v>219</v>
      </c>
      <c r="C26" s="670"/>
      <c r="D26" s="670"/>
      <c r="E26" s="325"/>
      <c r="F26" s="325"/>
      <c r="G26" s="325"/>
      <c r="H26" s="325"/>
    </row>
    <row r="27" spans="1:8" ht="25.5" customHeight="1">
      <c r="A27" s="316" t="s">
        <v>455</v>
      </c>
      <c r="B27" s="581" t="s">
        <v>514</v>
      </c>
      <c r="C27" s="581"/>
      <c r="D27" s="581"/>
      <c r="E27" s="581"/>
      <c r="F27" s="581"/>
      <c r="G27" s="581"/>
      <c r="H27" s="581"/>
    </row>
    <row r="28" spans="1:8" s="375" customFormat="1" ht="18.75" customHeight="1">
      <c r="A28" s="316"/>
      <c r="B28" s="666" t="s">
        <v>472</v>
      </c>
      <c r="C28" s="666"/>
      <c r="D28" s="666"/>
      <c r="E28" s="666"/>
      <c r="F28" s="666"/>
      <c r="G28" s="672"/>
      <c r="H28" s="672"/>
    </row>
    <row r="29" spans="1:8" s="375" customFormat="1" ht="15.95" customHeight="1">
      <c r="A29" s="316"/>
      <c r="B29" s="666" t="s">
        <v>462</v>
      </c>
      <c r="C29" s="666"/>
      <c r="D29" s="666"/>
      <c r="E29" s="666"/>
      <c r="F29" s="666"/>
      <c r="G29" s="666"/>
      <c r="H29" s="666"/>
    </row>
    <row r="30" spans="1:8" s="375" customFormat="1" ht="29.25" customHeight="1">
      <c r="A30" s="316" t="s">
        <v>456</v>
      </c>
      <c r="B30" s="581" t="s">
        <v>515</v>
      </c>
      <c r="C30" s="581"/>
      <c r="D30" s="581"/>
      <c r="E30" s="581"/>
      <c r="F30" s="581"/>
      <c r="G30" s="581"/>
      <c r="H30" s="581"/>
    </row>
    <row r="31" spans="1:8" s="375" customFormat="1" ht="106.5" customHeight="1">
      <c r="A31" s="316" t="s">
        <v>457</v>
      </c>
      <c r="B31" s="581" t="s">
        <v>558</v>
      </c>
      <c r="C31" s="581"/>
      <c r="D31" s="581"/>
      <c r="E31" s="581"/>
      <c r="F31" s="581"/>
      <c r="G31" s="581"/>
      <c r="H31" s="581"/>
    </row>
    <row r="32" spans="1:8" s="375" customFormat="1" ht="24" customHeight="1">
      <c r="A32" s="316" t="s">
        <v>465</v>
      </c>
      <c r="B32" s="581" t="s">
        <v>503</v>
      </c>
      <c r="C32" s="581"/>
      <c r="D32" s="581"/>
      <c r="E32" s="581"/>
      <c r="F32" s="581"/>
      <c r="G32" s="581"/>
      <c r="H32" s="581"/>
    </row>
    <row r="33" spans="1:9" s="375" customFormat="1" ht="36" customHeight="1">
      <c r="A33" s="316" t="s">
        <v>491</v>
      </c>
      <c r="B33" s="581" t="s">
        <v>504</v>
      </c>
      <c r="C33" s="581"/>
      <c r="D33" s="581"/>
      <c r="E33" s="581"/>
      <c r="F33" s="581"/>
      <c r="G33" s="581"/>
      <c r="H33" s="581"/>
    </row>
    <row r="34" spans="1:9" s="375" customFormat="1" ht="47.25" customHeight="1">
      <c r="A34" s="316" t="s">
        <v>493</v>
      </c>
      <c r="B34" s="581" t="s">
        <v>516</v>
      </c>
      <c r="C34" s="581"/>
      <c r="D34" s="581"/>
      <c r="E34" s="581"/>
      <c r="F34" s="581"/>
      <c r="G34" s="581"/>
      <c r="H34" s="581"/>
    </row>
    <row r="35" spans="1:9" s="375" customFormat="1" ht="26.25" customHeight="1">
      <c r="A35" s="316"/>
      <c r="B35" s="581" t="s">
        <v>506</v>
      </c>
      <c r="C35" s="581"/>
      <c r="D35" s="581"/>
      <c r="E35" s="581"/>
      <c r="F35" s="581"/>
      <c r="G35" s="581"/>
      <c r="H35" s="581"/>
    </row>
    <row r="36" spans="1:9" s="375" customFormat="1" ht="28.5" customHeight="1">
      <c r="A36" s="316"/>
      <c r="B36" s="581" t="s">
        <v>507</v>
      </c>
      <c r="C36" s="581"/>
      <c r="D36" s="581"/>
      <c r="E36" s="581"/>
      <c r="F36" s="581"/>
      <c r="G36" s="581"/>
      <c r="H36" s="581"/>
    </row>
    <row r="37" spans="1:9" s="375" customFormat="1" ht="28.5" customHeight="1">
      <c r="A37" s="316"/>
      <c r="B37" s="581" t="s">
        <v>508</v>
      </c>
      <c r="C37" s="581"/>
      <c r="D37" s="581"/>
      <c r="E37" s="581"/>
      <c r="F37" s="581"/>
      <c r="G37" s="581"/>
      <c r="H37" s="581"/>
    </row>
    <row r="38" spans="1:9" s="375" customFormat="1" ht="28.5" customHeight="1">
      <c r="A38" s="316" t="s">
        <v>495</v>
      </c>
      <c r="B38" s="581" t="s">
        <v>509</v>
      </c>
      <c r="C38" s="581"/>
      <c r="D38" s="581"/>
      <c r="E38" s="581"/>
      <c r="F38" s="581"/>
      <c r="G38" s="581"/>
      <c r="H38" s="581"/>
    </row>
    <row r="39" spans="1:9" s="375" customFormat="1" ht="28.5" customHeight="1">
      <c r="A39" s="316" t="s">
        <v>497</v>
      </c>
      <c r="B39" s="581" t="s">
        <v>510</v>
      </c>
      <c r="C39" s="581"/>
      <c r="D39" s="581"/>
      <c r="E39" s="581"/>
      <c r="F39" s="581"/>
      <c r="G39" s="581"/>
      <c r="H39" s="581"/>
    </row>
    <row r="40" spans="1:9" s="375" customFormat="1" ht="18.75" customHeight="1">
      <c r="A40" s="316" t="s">
        <v>498</v>
      </c>
      <c r="B40" s="581" t="s">
        <v>511</v>
      </c>
      <c r="C40" s="581"/>
      <c r="D40" s="581"/>
      <c r="E40" s="581"/>
      <c r="F40" s="581"/>
      <c r="G40" s="581"/>
      <c r="H40" s="581"/>
      <c r="I40" s="326"/>
    </row>
    <row r="41" spans="1:9" s="375" customFormat="1" ht="16.5" customHeight="1">
      <c r="A41" s="316"/>
      <c r="B41" s="678" t="s">
        <v>559</v>
      </c>
      <c r="C41" s="678"/>
      <c r="D41" s="679"/>
      <c r="E41" s="679"/>
      <c r="F41" s="679"/>
      <c r="G41" s="679"/>
      <c r="H41" s="679"/>
    </row>
  </sheetData>
  <sheetProtection sheet="1" objects="1" scenarios="1"/>
  <mergeCells count="45">
    <mergeCell ref="B7:H7"/>
    <mergeCell ref="A2:H2"/>
    <mergeCell ref="A3:H3"/>
    <mergeCell ref="B4:H4"/>
    <mergeCell ref="A5:H5"/>
    <mergeCell ref="B6:H6"/>
    <mergeCell ref="B20:C20"/>
    <mergeCell ref="D20:H20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1:H21"/>
    <mergeCell ref="A22:H22"/>
    <mergeCell ref="B23:H23"/>
    <mergeCell ref="B24:C24"/>
    <mergeCell ref="E24:H24"/>
    <mergeCell ref="B41:C41"/>
    <mergeCell ref="D41:H41"/>
    <mergeCell ref="B34:H34"/>
    <mergeCell ref="B25:F25"/>
    <mergeCell ref="G25:H25"/>
    <mergeCell ref="B26:D26"/>
    <mergeCell ref="B27:H27"/>
    <mergeCell ref="B28:F28"/>
    <mergeCell ref="G28:H28"/>
    <mergeCell ref="B29:H29"/>
    <mergeCell ref="B30:H30"/>
    <mergeCell ref="B31:H31"/>
    <mergeCell ref="B32:H32"/>
    <mergeCell ref="B33:H33"/>
    <mergeCell ref="B35:H35"/>
    <mergeCell ref="B36:H36"/>
    <mergeCell ref="B37:H37"/>
    <mergeCell ref="B38:H38"/>
    <mergeCell ref="B39:H39"/>
    <mergeCell ref="B40:H40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"/>
  <dimension ref="A1:Q27"/>
  <sheetViews>
    <sheetView view="pageBreakPreview" zoomScaleSheetLayoutView="100" workbookViewId="0">
      <selection activeCell="M5" sqref="M5"/>
    </sheetView>
  </sheetViews>
  <sheetFormatPr defaultColWidth="9.140625" defaultRowHeight="12.75"/>
  <cols>
    <col min="1" max="1" width="3.5703125" style="76" customWidth="1"/>
    <col min="2" max="2" width="8.7109375" style="76" customWidth="1"/>
    <col min="3" max="3" width="15.7109375" style="76" customWidth="1"/>
    <col min="4" max="10" width="10.7109375" style="76" customWidth="1"/>
    <col min="11" max="11" width="7.7109375" style="76" customWidth="1"/>
    <col min="12" max="13" width="14.7109375" style="76" customWidth="1"/>
    <col min="14" max="14" width="12.7109375" style="76" customWidth="1"/>
    <col min="15" max="15" width="10.42578125" style="76" customWidth="1"/>
    <col min="16" max="16" width="6.7109375" style="76" customWidth="1"/>
    <col min="17" max="16384" width="9.140625" style="76"/>
  </cols>
  <sheetData>
    <row r="1" spans="1:16" ht="30" customHeight="1">
      <c r="A1" s="481" t="s">
        <v>291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216"/>
    </row>
    <row r="2" spans="1:16" ht="30" customHeight="1">
      <c r="A2" s="482" t="s">
        <v>11</v>
      </c>
      <c r="B2" s="482" t="s">
        <v>114</v>
      </c>
      <c r="C2" s="482" t="s">
        <v>115</v>
      </c>
      <c r="D2" s="482" t="s">
        <v>116</v>
      </c>
      <c r="E2" s="482" t="s">
        <v>292</v>
      </c>
      <c r="F2" s="482" t="s">
        <v>117</v>
      </c>
      <c r="G2" s="482" t="s">
        <v>118</v>
      </c>
      <c r="H2" s="482" t="s">
        <v>119</v>
      </c>
      <c r="I2" s="482" t="s">
        <v>120</v>
      </c>
      <c r="J2" s="482" t="s">
        <v>293</v>
      </c>
      <c r="K2" s="482" t="s">
        <v>121</v>
      </c>
      <c r="L2" s="482" t="s">
        <v>112</v>
      </c>
      <c r="M2" s="482" t="s">
        <v>113</v>
      </c>
      <c r="N2" s="482"/>
      <c r="O2" s="487" t="s">
        <v>296</v>
      </c>
    </row>
    <row r="3" spans="1:16" s="77" customFormat="1" ht="30" customHeight="1">
      <c r="A3" s="482"/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179" t="s">
        <v>294</v>
      </c>
      <c r="N3" s="179" t="s">
        <v>295</v>
      </c>
      <c r="O3" s="487"/>
    </row>
    <row r="4" spans="1:16" s="78" customFormat="1">
      <c r="A4" s="482"/>
      <c r="B4" s="68">
        <v>1</v>
      </c>
      <c r="C4" s="68">
        <v>2</v>
      </c>
      <c r="D4" s="68">
        <v>3</v>
      </c>
      <c r="E4" s="68">
        <v>4</v>
      </c>
      <c r="F4" s="68">
        <v>5</v>
      </c>
      <c r="G4" s="68">
        <v>6</v>
      </c>
      <c r="H4" s="68">
        <v>7</v>
      </c>
      <c r="I4" s="68">
        <v>8</v>
      </c>
      <c r="J4" s="68">
        <v>9</v>
      </c>
      <c r="K4" s="68">
        <v>10</v>
      </c>
      <c r="L4" s="68">
        <v>11</v>
      </c>
      <c r="M4" s="68">
        <v>12</v>
      </c>
      <c r="N4" s="68">
        <v>13</v>
      </c>
      <c r="O4" s="66">
        <v>14</v>
      </c>
    </row>
    <row r="5" spans="1:16" ht="15.95" customHeight="1">
      <c r="A5" s="69">
        <v>1</v>
      </c>
      <c r="B5" s="70"/>
      <c r="C5" s="70"/>
      <c r="D5" s="70"/>
      <c r="E5" s="214"/>
      <c r="F5" s="75"/>
      <c r="G5" s="70"/>
      <c r="H5" s="70"/>
      <c r="I5" s="70"/>
      <c r="J5" s="214"/>
      <c r="K5" s="70" t="s">
        <v>123</v>
      </c>
      <c r="L5" s="74"/>
      <c r="M5" s="120" t="e">
        <f>VLOOKUP(V_WF!I5,VI_ZRF!A:K,9,FALSE)</f>
        <v>#N/A</v>
      </c>
      <c r="N5" s="120" t="e">
        <f>VLOOKUP(V_WF!I5,VI_ZRF!A:K,10,FALSE)</f>
        <v>#N/A</v>
      </c>
      <c r="O5" s="67"/>
      <c r="P5" s="101"/>
    </row>
    <row r="6" spans="1:16" ht="15.95" customHeight="1">
      <c r="A6" s="69">
        <v>2</v>
      </c>
      <c r="B6" s="70"/>
      <c r="C6" s="70"/>
      <c r="D6" s="70"/>
      <c r="E6" s="214"/>
      <c r="F6" s="75"/>
      <c r="G6" s="70"/>
      <c r="H6" s="70"/>
      <c r="I6" s="70"/>
      <c r="J6" s="214"/>
      <c r="K6" s="70" t="s">
        <v>123</v>
      </c>
      <c r="L6" s="74"/>
      <c r="M6" s="120" t="e">
        <f>VLOOKUP(V_WF!I6,VI_ZRF!A:K,9,FALSE)</f>
        <v>#N/A</v>
      </c>
      <c r="N6" s="120" t="e">
        <f>VLOOKUP(V_WF!I6,VI_ZRF!A:K,10,FALSE)</f>
        <v>#N/A</v>
      </c>
      <c r="O6" s="67"/>
    </row>
    <row r="7" spans="1:16" ht="15.95" customHeight="1">
      <c r="A7" s="69">
        <v>3</v>
      </c>
      <c r="B7" s="70"/>
      <c r="C7" s="70"/>
      <c r="D7" s="70"/>
      <c r="E7" s="214"/>
      <c r="F7" s="75"/>
      <c r="G7" s="70"/>
      <c r="H7" s="70"/>
      <c r="I7" s="70"/>
      <c r="J7" s="214"/>
      <c r="K7" s="70" t="s">
        <v>123</v>
      </c>
      <c r="L7" s="74"/>
      <c r="M7" s="120" t="e">
        <f>VLOOKUP(V_WF!I7,VI_ZRF!A:K,9,FALSE)</f>
        <v>#N/A</v>
      </c>
      <c r="N7" s="120" t="e">
        <f>VLOOKUP(V_WF!I7,VI_ZRF!A:K,10,FALSE)</f>
        <v>#N/A</v>
      </c>
      <c r="O7" s="67"/>
    </row>
    <row r="8" spans="1:16" ht="15.95" customHeight="1">
      <c r="A8" s="69">
        <v>4</v>
      </c>
      <c r="B8" s="70"/>
      <c r="C8" s="70"/>
      <c r="D8" s="70"/>
      <c r="E8" s="214"/>
      <c r="F8" s="75"/>
      <c r="G8" s="70"/>
      <c r="H8" s="70"/>
      <c r="I8" s="70"/>
      <c r="J8" s="214"/>
      <c r="K8" s="70" t="s">
        <v>123</v>
      </c>
      <c r="L8" s="74"/>
      <c r="M8" s="120" t="e">
        <f>VLOOKUP(V_WF!I8,VI_ZRF!A:K,9,FALSE)</f>
        <v>#N/A</v>
      </c>
      <c r="N8" s="120" t="e">
        <f>VLOOKUP(V_WF!I8,VI_ZRF!A:K,10,FALSE)</f>
        <v>#N/A</v>
      </c>
      <c r="O8" s="67"/>
    </row>
    <row r="9" spans="1:16" ht="15.95" customHeight="1">
      <c r="A9" s="69">
        <v>5</v>
      </c>
      <c r="B9" s="70"/>
      <c r="C9" s="70"/>
      <c r="D9" s="70"/>
      <c r="E9" s="214"/>
      <c r="F9" s="75"/>
      <c r="G9" s="70"/>
      <c r="H9" s="70"/>
      <c r="I9" s="70"/>
      <c r="J9" s="214"/>
      <c r="K9" s="70" t="s">
        <v>123</v>
      </c>
      <c r="L9" s="74"/>
      <c r="M9" s="120" t="e">
        <f>VLOOKUP(V_WF!I9,VI_ZRF!A:K,9,FALSE)</f>
        <v>#N/A</v>
      </c>
      <c r="N9" s="120" t="e">
        <f>VLOOKUP(V_WF!I9,VI_ZRF!A:K,10,FALSE)</f>
        <v>#N/A</v>
      </c>
      <c r="O9" s="67"/>
    </row>
    <row r="10" spans="1:16" ht="15.95" customHeight="1">
      <c r="A10" s="69">
        <v>6</v>
      </c>
      <c r="B10" s="70"/>
      <c r="C10" s="70"/>
      <c r="D10" s="70"/>
      <c r="E10" s="214"/>
      <c r="F10" s="75"/>
      <c r="G10" s="70"/>
      <c r="H10" s="70"/>
      <c r="I10" s="70"/>
      <c r="J10" s="214"/>
      <c r="K10" s="70" t="s">
        <v>123</v>
      </c>
      <c r="L10" s="74"/>
      <c r="M10" s="120" t="e">
        <f>VLOOKUP(V_WF!I10,VI_ZRF!A:K,9,FALSE)</f>
        <v>#N/A</v>
      </c>
      <c r="N10" s="120" t="e">
        <f>VLOOKUP(V_WF!I10,VI_ZRF!A:K,10,FALSE)</f>
        <v>#N/A</v>
      </c>
      <c r="O10" s="67"/>
    </row>
    <row r="11" spans="1:16" ht="15.95" customHeight="1">
      <c r="A11" s="69">
        <v>7</v>
      </c>
      <c r="B11" s="70"/>
      <c r="C11" s="70"/>
      <c r="D11" s="70"/>
      <c r="E11" s="214"/>
      <c r="F11" s="75"/>
      <c r="G11" s="70"/>
      <c r="H11" s="70"/>
      <c r="I11" s="70"/>
      <c r="J11" s="214"/>
      <c r="K11" s="70" t="s">
        <v>123</v>
      </c>
      <c r="L11" s="74"/>
      <c r="M11" s="120" t="e">
        <f>VLOOKUP(V_WF!I11,VI_ZRF!A:K,9,FALSE)</f>
        <v>#N/A</v>
      </c>
      <c r="N11" s="120" t="e">
        <f>VLOOKUP(V_WF!I11,VI_ZRF!A:K,10,FALSE)</f>
        <v>#N/A</v>
      </c>
      <c r="O11" s="67"/>
    </row>
    <row r="12" spans="1:16" ht="15.95" customHeight="1">
      <c r="A12" s="69">
        <v>8</v>
      </c>
      <c r="B12" s="70"/>
      <c r="C12" s="70"/>
      <c r="D12" s="70"/>
      <c r="E12" s="214"/>
      <c r="F12" s="75"/>
      <c r="G12" s="70"/>
      <c r="H12" s="70"/>
      <c r="I12" s="70"/>
      <c r="J12" s="214"/>
      <c r="K12" s="70" t="s">
        <v>123</v>
      </c>
      <c r="L12" s="74"/>
      <c r="M12" s="120" t="e">
        <f>VLOOKUP(V_WF!I12,VI_ZRF!A:K,9,FALSE)</f>
        <v>#N/A</v>
      </c>
      <c r="N12" s="120" t="e">
        <f>VLOOKUP(V_WF!I12,VI_ZRF!A:K,10,FALSE)</f>
        <v>#N/A</v>
      </c>
      <c r="O12" s="67"/>
    </row>
    <row r="13" spans="1:16" ht="15.95" customHeight="1">
      <c r="A13" s="69">
        <v>9</v>
      </c>
      <c r="B13" s="70"/>
      <c r="C13" s="70"/>
      <c r="D13" s="70"/>
      <c r="E13" s="214"/>
      <c r="F13" s="75"/>
      <c r="G13" s="70"/>
      <c r="H13" s="70"/>
      <c r="I13" s="70"/>
      <c r="J13" s="214"/>
      <c r="K13" s="70" t="s">
        <v>123</v>
      </c>
      <c r="L13" s="74"/>
      <c r="M13" s="120" t="e">
        <f>VLOOKUP(V_WF!I13,VI_ZRF!A:K,9,FALSE)</f>
        <v>#N/A</v>
      </c>
      <c r="N13" s="120" t="e">
        <f>VLOOKUP(V_WF!I13,VI_ZRF!A:K,10,FALSE)</f>
        <v>#N/A</v>
      </c>
      <c r="O13" s="67"/>
    </row>
    <row r="14" spans="1:16" ht="15.95" customHeight="1">
      <c r="A14" s="69">
        <v>10</v>
      </c>
      <c r="B14" s="70"/>
      <c r="C14" s="70"/>
      <c r="D14" s="70"/>
      <c r="E14" s="214"/>
      <c r="F14" s="75"/>
      <c r="G14" s="70"/>
      <c r="H14" s="70"/>
      <c r="I14" s="70"/>
      <c r="J14" s="214"/>
      <c r="K14" s="70" t="s">
        <v>123</v>
      </c>
      <c r="L14" s="74"/>
      <c r="M14" s="120" t="e">
        <f>VLOOKUP(V_WF!I14,VI_ZRF!A:K,9,FALSE)</f>
        <v>#N/A</v>
      </c>
      <c r="N14" s="120" t="e">
        <f>VLOOKUP(V_WF!I14,VI_ZRF!A:K,10,FALSE)</f>
        <v>#N/A</v>
      </c>
      <c r="O14" s="67"/>
    </row>
    <row r="15" spans="1:16" ht="15.95" customHeight="1">
      <c r="A15" s="69">
        <v>11</v>
      </c>
      <c r="B15" s="70"/>
      <c r="C15" s="70"/>
      <c r="D15" s="70"/>
      <c r="E15" s="214"/>
      <c r="F15" s="75"/>
      <c r="G15" s="70"/>
      <c r="H15" s="70"/>
      <c r="I15" s="70"/>
      <c r="J15" s="214"/>
      <c r="K15" s="70" t="s">
        <v>123</v>
      </c>
      <c r="L15" s="74"/>
      <c r="M15" s="120" t="e">
        <f>VLOOKUP(V_WF!I15,VI_ZRF!A:K,9,FALSE)</f>
        <v>#N/A</v>
      </c>
      <c r="N15" s="120" t="e">
        <f>VLOOKUP(V_WF!I15,VI_ZRF!A:K,10,FALSE)</f>
        <v>#N/A</v>
      </c>
      <c r="O15" s="67"/>
    </row>
    <row r="16" spans="1:16" ht="15.95" customHeight="1">
      <c r="A16" s="69">
        <v>12</v>
      </c>
      <c r="B16" s="70"/>
      <c r="C16" s="70"/>
      <c r="D16" s="70"/>
      <c r="E16" s="214"/>
      <c r="F16" s="75"/>
      <c r="G16" s="70"/>
      <c r="H16" s="70"/>
      <c r="I16" s="70"/>
      <c r="J16" s="214"/>
      <c r="K16" s="70" t="s">
        <v>123</v>
      </c>
      <c r="L16" s="74"/>
      <c r="M16" s="120" t="e">
        <f>VLOOKUP(V_WF!I16,VI_ZRF!A:K,9,FALSE)</f>
        <v>#N/A</v>
      </c>
      <c r="N16" s="120" t="e">
        <f>VLOOKUP(V_WF!I16,VI_ZRF!A:K,10,FALSE)</f>
        <v>#N/A</v>
      </c>
      <c r="O16" s="67"/>
    </row>
    <row r="17" spans="1:17" ht="15.95" customHeight="1">
      <c r="A17" s="69">
        <v>13</v>
      </c>
      <c r="B17" s="70"/>
      <c r="C17" s="70"/>
      <c r="D17" s="70"/>
      <c r="E17" s="214"/>
      <c r="F17" s="75"/>
      <c r="G17" s="70"/>
      <c r="H17" s="70"/>
      <c r="I17" s="70"/>
      <c r="J17" s="214"/>
      <c r="K17" s="70" t="s">
        <v>123</v>
      </c>
      <c r="L17" s="74"/>
      <c r="M17" s="120" t="e">
        <f>VLOOKUP(V_WF!I17,VI_ZRF!A:K,9,FALSE)</f>
        <v>#N/A</v>
      </c>
      <c r="N17" s="120" t="e">
        <f>VLOOKUP(V_WF!I17,VI_ZRF!A:K,10,FALSE)</f>
        <v>#N/A</v>
      </c>
      <c r="O17" s="67"/>
    </row>
    <row r="18" spans="1:17" ht="15.95" customHeight="1">
      <c r="A18" s="69">
        <v>14</v>
      </c>
      <c r="B18" s="70"/>
      <c r="C18" s="71"/>
      <c r="D18" s="70"/>
      <c r="E18" s="214"/>
      <c r="F18" s="75"/>
      <c r="G18" s="70"/>
      <c r="H18" s="70"/>
      <c r="I18" s="70"/>
      <c r="J18" s="214"/>
      <c r="K18" s="70" t="s">
        <v>123</v>
      </c>
      <c r="L18" s="74"/>
      <c r="M18" s="120" t="e">
        <f>VLOOKUP(V_WF!I18,VI_ZRF!A:K,9,FALSE)</f>
        <v>#N/A</v>
      </c>
      <c r="N18" s="120" t="e">
        <f>VLOOKUP(V_WF!I18,VI_ZRF!A:K,10,FALSE)</f>
        <v>#N/A</v>
      </c>
      <c r="O18" s="67"/>
    </row>
    <row r="19" spans="1:17" ht="15.95" customHeight="1">
      <c r="A19" s="69">
        <v>15</v>
      </c>
      <c r="B19" s="70"/>
      <c r="C19" s="71"/>
      <c r="D19" s="70"/>
      <c r="E19" s="214"/>
      <c r="F19" s="75"/>
      <c r="G19" s="70"/>
      <c r="H19" s="70"/>
      <c r="I19" s="70"/>
      <c r="J19" s="214"/>
      <c r="K19" s="70" t="s">
        <v>123</v>
      </c>
      <c r="L19" s="74"/>
      <c r="M19" s="120" t="e">
        <f>VLOOKUP(V_WF!I19,VI_ZRF!A:K,9,FALSE)</f>
        <v>#N/A</v>
      </c>
      <c r="N19" s="120" t="e">
        <f>VLOOKUP(V_WF!I19,VI_ZRF!A:K,10,FALSE)</f>
        <v>#N/A</v>
      </c>
      <c r="O19" s="67"/>
    </row>
    <row r="20" spans="1:17" ht="15.95" customHeight="1">
      <c r="A20" s="69">
        <v>16</v>
      </c>
      <c r="B20" s="70"/>
      <c r="C20" s="71"/>
      <c r="D20" s="70"/>
      <c r="E20" s="214"/>
      <c r="F20" s="75"/>
      <c r="G20" s="70"/>
      <c r="H20" s="70"/>
      <c r="I20" s="70"/>
      <c r="J20" s="214"/>
      <c r="K20" s="70" t="s">
        <v>123</v>
      </c>
      <c r="L20" s="74"/>
      <c r="M20" s="120" t="e">
        <f>VLOOKUP(V_WF!I20,VI_ZRF!A:K,9,FALSE)</f>
        <v>#N/A</v>
      </c>
      <c r="N20" s="120" t="e">
        <f>VLOOKUP(V_WF!I20,VI_ZRF!A:K,10,FALSE)</f>
        <v>#N/A</v>
      </c>
      <c r="O20" s="67"/>
    </row>
    <row r="21" spans="1:17" s="56" customFormat="1" ht="15.95" customHeight="1">
      <c r="A21" s="69">
        <v>17</v>
      </c>
      <c r="B21" s="70"/>
      <c r="C21" s="70"/>
      <c r="D21" s="70"/>
      <c r="E21" s="214"/>
      <c r="F21" s="75"/>
      <c r="G21" s="70"/>
      <c r="H21" s="70"/>
      <c r="I21" s="70"/>
      <c r="J21" s="214"/>
      <c r="K21" s="70" t="s">
        <v>123</v>
      </c>
      <c r="L21" s="74"/>
      <c r="M21" s="120" t="e">
        <f>VLOOKUP(V_WF!I21,VI_ZRF!A:K,9,FALSE)</f>
        <v>#N/A</v>
      </c>
      <c r="N21" s="120" t="e">
        <f>VLOOKUP(V_WF!I21,VI_ZRF!A:K,10,FALSE)</f>
        <v>#N/A</v>
      </c>
      <c r="O21" s="67"/>
    </row>
    <row r="22" spans="1:17" ht="15.95" customHeight="1">
      <c r="A22" s="217"/>
      <c r="B22" s="79"/>
      <c r="C22" s="72"/>
      <c r="D22" s="72"/>
      <c r="E22" s="72"/>
      <c r="F22" s="72"/>
      <c r="G22" s="72"/>
      <c r="H22" s="215"/>
      <c r="I22" s="488" t="s">
        <v>124</v>
      </c>
      <c r="J22" s="488"/>
      <c r="K22" s="489"/>
      <c r="L22" s="119">
        <f ca="1">SUM(L5:OFFSET(Razem_VA_WF,-1,3))</f>
        <v>0</v>
      </c>
      <c r="M22" s="119" t="e">
        <f ca="1">SUM(M5:OFFSET(Razem_VA_WF,-1,4))</f>
        <v>#N/A</v>
      </c>
      <c r="N22" s="119" t="e">
        <f ca="1">SUM(N5:OFFSET(Razem_VA_WF,-1,5))</f>
        <v>#N/A</v>
      </c>
      <c r="O22" s="79"/>
      <c r="Q22" s="92" t="s">
        <v>67</v>
      </c>
    </row>
    <row r="23" spans="1:17" s="81" customFormat="1" ht="15.95" customHeight="1">
      <c r="A23" s="217"/>
      <c r="B23" s="80"/>
      <c r="C23" s="73"/>
      <c r="D23" s="73"/>
      <c r="E23" s="73"/>
      <c r="F23" s="73"/>
      <c r="G23" s="73"/>
      <c r="H23" s="483" t="s">
        <v>297</v>
      </c>
      <c r="I23" s="483"/>
      <c r="J23" s="483"/>
      <c r="K23" s="224"/>
      <c r="L23" s="120">
        <f ca="1">IF($K23&gt;0,SUMIF($O$5:OFFSET(Razem_VA_WF,-1,6),$K23,L$5:OFFSET(Razem_VA_WF,-1,3)),0)</f>
        <v>0</v>
      </c>
      <c r="M23" s="120">
        <f ca="1">IF($K23&gt;0,SUMIF($O5:OFFSET(Razem_VA_WF,-1,6),$K23,M$5:OFFSET(Razem_VA_WF,-1,4)),0)</f>
        <v>0</v>
      </c>
      <c r="N23" s="120">
        <f ca="1">IF($K23&gt;0,SUMIF($O5:OFFSET(Razem_VA_WF,-1,6),$K23,N$5:OFFSET(Razem_VA_WF,-1,5)),0)</f>
        <v>0</v>
      </c>
      <c r="O23" s="80"/>
      <c r="Q23" s="93" t="s">
        <v>68</v>
      </c>
    </row>
    <row r="24" spans="1:17" ht="15.95" customHeight="1">
      <c r="A24" s="217"/>
      <c r="B24" s="79"/>
      <c r="C24" s="72"/>
      <c r="D24" s="72"/>
      <c r="E24" s="72"/>
      <c r="F24" s="72"/>
      <c r="G24" s="72"/>
      <c r="H24" s="483" t="s">
        <v>297</v>
      </c>
      <c r="I24" s="483"/>
      <c r="J24" s="483"/>
      <c r="K24" s="224"/>
      <c r="L24" s="120">
        <f ca="1">IF($K24&gt;0,SUMIF($O$5:OFFSET(Razem_VA_WF,-1,6),$K24,L$5:OFFSET(Razem_VA_WF,-1,3)),0)</f>
        <v>0</v>
      </c>
      <c r="M24" s="120">
        <f ca="1">IF($K24&gt;0,SUMIF($O$5:OFFSET(Razem_VA_WF,-1,6),$K24,M$5:OFFSET(Razem_VA_WF,-1,4)),0)</f>
        <v>0</v>
      </c>
      <c r="N24" s="120">
        <f ca="1">IF($K24&gt;0,SUMIF($O$5:OFFSET(Razem_VA_WF,-1,6),$K24,N$5:OFFSET(Razem_VA_WF,-1,5)),0)</f>
        <v>0</v>
      </c>
      <c r="O24" s="79"/>
      <c r="Q24" s="94"/>
    </row>
    <row r="25" spans="1:17" s="56" customFormat="1" ht="15.95" customHeight="1">
      <c r="A25" s="178"/>
      <c r="B25" s="178"/>
      <c r="C25" s="178"/>
      <c r="D25" s="178"/>
      <c r="E25" s="178"/>
      <c r="F25" s="178"/>
      <c r="G25" s="178"/>
      <c r="H25" s="483" t="s">
        <v>297</v>
      </c>
      <c r="I25" s="483"/>
      <c r="J25" s="483"/>
      <c r="K25" s="224"/>
      <c r="L25" s="120">
        <f ca="1">IF($K25&gt;0,SUMIF($O$5:OFFSET(Razem_VA_WF,-1,6),$K25,L$5:OFFSET(Razem_VA_WF,-1,3)),0)</f>
        <v>0</v>
      </c>
      <c r="M25" s="120">
        <f ca="1">IF($K25&gt;0,SUMIF($O$5:OFFSET(Razem_VA_WF,-1,6),$K25,M$5:OFFSET(Razem_VA_WF,-1,4)),0)</f>
        <v>0</v>
      </c>
      <c r="N25" s="120">
        <f ca="1">IF($K25&gt;0,SUMIF($O$5:OFFSET(Razem_VA_WF,-1,6),$K25,N$5:OFFSET(Razem_VA_WF,-1,5)),0)</f>
        <v>0</v>
      </c>
      <c r="O25" s="218"/>
      <c r="Q25" s="95"/>
    </row>
    <row r="26" spans="1:17" ht="12.75" customHeight="1">
      <c r="A26" s="217"/>
      <c r="B26" s="219"/>
      <c r="C26" s="220"/>
      <c r="D26" s="220"/>
      <c r="E26" s="220"/>
      <c r="F26" s="220"/>
      <c r="G26" s="220"/>
      <c r="H26" s="220"/>
      <c r="I26" s="220"/>
      <c r="J26" s="486"/>
      <c r="K26" s="486"/>
      <c r="L26" s="221"/>
      <c r="M26" s="222"/>
      <c r="N26" s="222"/>
      <c r="O26" s="223"/>
      <c r="Q26" s="92" t="s">
        <v>67</v>
      </c>
    </row>
    <row r="27" spans="1:17" ht="24" customHeight="1">
      <c r="A27" s="484" t="s">
        <v>298</v>
      </c>
      <c r="B27" s="485"/>
      <c r="C27" s="485"/>
      <c r="D27" s="485"/>
      <c r="E27" s="485"/>
      <c r="F27" s="485"/>
      <c r="G27" s="485"/>
      <c r="H27" s="485"/>
      <c r="I27" s="485"/>
      <c r="J27" s="485"/>
      <c r="K27" s="485"/>
      <c r="L27" s="485"/>
      <c r="M27" s="485"/>
      <c r="N27" s="485"/>
      <c r="O27" s="485"/>
      <c r="Q27" s="93" t="s">
        <v>68</v>
      </c>
    </row>
  </sheetData>
  <sheetProtection sheet="1" objects="1" scenarios="1"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2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 J5:J21">
      <formula1>41640</formula1>
    </dataValidation>
    <dataValidation operator="greaterThanOrEqual" allowBlank="1" showInputMessage="1" showErrorMessage="1" errorTitle="Błąd!" error="W tym polu można wpisać tylko liczbę - równą lub większą od 0" sqref="L5:L21"/>
    <dataValidation type="decimal" operator="lessThanOrEqual" allowBlank="1" showInputMessage="1" showErrorMessage="1" errorTitle="Błąd!" error="Kwota wydatków kwalifikowalnych nie może być wyższa od wydatków całkowitych." sqref="M5:M21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>
      <formula1>M5*0.23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O84"/>
  <sheetViews>
    <sheetView showGridLines="0" showOutlineSymbols="0" view="pageBreakPreview" zoomScale="130" zoomScaleSheetLayoutView="130" workbookViewId="0">
      <selection activeCell="B65" sqref="B65"/>
    </sheetView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1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6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23.25" customHeight="1">
      <c r="A1" s="141" t="s">
        <v>122</v>
      </c>
      <c r="B1" s="114"/>
      <c r="C1" s="114"/>
      <c r="D1" s="114"/>
      <c r="E1" s="114"/>
      <c r="F1" s="114"/>
      <c r="G1" s="491"/>
      <c r="H1" s="491"/>
      <c r="I1" s="492" t="str">
        <f>I_IV!L18</f>
        <v>(wybierz z listy)</v>
      </c>
      <c r="J1" s="493"/>
      <c r="K1" s="494"/>
      <c r="L1" s="125"/>
      <c r="M1" s="142"/>
    </row>
    <row r="2" spans="1:15" s="30" customFormat="1" ht="12" customHeight="1">
      <c r="A2" s="501" t="s">
        <v>11</v>
      </c>
      <c r="B2" s="501" t="s">
        <v>172</v>
      </c>
      <c r="C2" s="501" t="s">
        <v>299</v>
      </c>
      <c r="D2" s="495" t="s">
        <v>151</v>
      </c>
      <c r="E2" s="495" t="s">
        <v>152</v>
      </c>
      <c r="F2" s="516" t="s">
        <v>300</v>
      </c>
      <c r="G2" s="517"/>
      <c r="H2" s="518"/>
      <c r="I2" s="519" t="s">
        <v>301</v>
      </c>
      <c r="J2" s="520"/>
      <c r="K2" s="521"/>
      <c r="L2" s="501" t="s">
        <v>153</v>
      </c>
      <c r="M2" s="497" t="s">
        <v>302</v>
      </c>
    </row>
    <row r="3" spans="1:15" s="30" customFormat="1" ht="48" customHeight="1">
      <c r="A3" s="502"/>
      <c r="B3" s="502"/>
      <c r="C3" s="502"/>
      <c r="D3" s="496"/>
      <c r="E3" s="496"/>
      <c r="F3" s="137" t="s">
        <v>59</v>
      </c>
      <c r="G3" s="137" t="s">
        <v>550</v>
      </c>
      <c r="H3" s="7" t="s">
        <v>154</v>
      </c>
      <c r="I3" s="7" t="s">
        <v>59</v>
      </c>
      <c r="J3" s="143" t="s">
        <v>295</v>
      </c>
      <c r="K3" s="144" t="s">
        <v>154</v>
      </c>
      <c r="L3" s="502"/>
      <c r="M3" s="498"/>
    </row>
    <row r="4" spans="1:15" s="23" customFormat="1" ht="12" customHeight="1">
      <c r="A4" s="22"/>
      <c r="B4" s="22">
        <v>1</v>
      </c>
      <c r="C4" s="22">
        <v>2</v>
      </c>
      <c r="D4" s="22">
        <v>3</v>
      </c>
      <c r="E4" s="22">
        <v>4</v>
      </c>
      <c r="F4" s="22">
        <v>5</v>
      </c>
      <c r="G4" s="22">
        <v>6</v>
      </c>
      <c r="H4" s="22">
        <v>7</v>
      </c>
      <c r="I4" s="22">
        <v>8</v>
      </c>
      <c r="J4" s="22">
        <v>9</v>
      </c>
      <c r="K4" s="22">
        <v>10</v>
      </c>
      <c r="L4" s="28">
        <v>11</v>
      </c>
      <c r="M4" s="28">
        <v>12</v>
      </c>
    </row>
    <row r="5" spans="1:15" s="6" customFormat="1" ht="14.1" customHeight="1">
      <c r="A5" s="36" t="s">
        <v>25</v>
      </c>
      <c r="B5" s="508" t="s">
        <v>303</v>
      </c>
      <c r="C5" s="509"/>
      <c r="D5" s="509"/>
      <c r="E5" s="509"/>
      <c r="F5" s="509"/>
      <c r="G5" s="509"/>
      <c r="H5" s="509"/>
      <c r="I5" s="509"/>
      <c r="J5" s="509"/>
      <c r="K5" s="509"/>
      <c r="L5" s="136"/>
      <c r="M5" s="34"/>
    </row>
    <row r="6" spans="1:15" s="6" customFormat="1" ht="14.1" customHeight="1">
      <c r="A6" s="36" t="s">
        <v>547</v>
      </c>
      <c r="B6" s="503"/>
      <c r="C6" s="504"/>
      <c r="D6" s="504"/>
      <c r="E6" s="504"/>
      <c r="F6" s="504"/>
      <c r="G6" s="504"/>
      <c r="H6" s="504"/>
      <c r="I6" s="504"/>
      <c r="J6" s="504"/>
      <c r="K6" s="504"/>
      <c r="L6" s="145"/>
      <c r="M6" s="146"/>
    </row>
    <row r="7" spans="1:15" s="6" customFormat="1" ht="12">
      <c r="A7" s="113" t="s">
        <v>548</v>
      </c>
      <c r="B7" s="13"/>
      <c r="C7" s="24"/>
      <c r="D7" s="29"/>
      <c r="E7" s="29"/>
      <c r="F7" s="29"/>
      <c r="G7" s="29"/>
      <c r="H7" s="29"/>
      <c r="I7" s="29"/>
      <c r="J7" s="29"/>
      <c r="K7" s="29"/>
      <c r="L7" s="122">
        <f>IF(F7&gt;0,(I7-F7)/F7*100%,0)</f>
        <v>0</v>
      </c>
      <c r="M7" s="27"/>
    </row>
    <row r="8" spans="1:15" s="6" customFormat="1" ht="14.1" customHeight="1">
      <c r="A8" s="113" t="s">
        <v>70</v>
      </c>
      <c r="B8" s="13"/>
      <c r="C8" s="24"/>
      <c r="D8" s="29"/>
      <c r="E8" s="29"/>
      <c r="F8" s="29"/>
      <c r="G8" s="29"/>
      <c r="H8" s="29"/>
      <c r="I8" s="29"/>
      <c r="J8" s="29"/>
      <c r="K8" s="29"/>
      <c r="L8" s="122">
        <f>IF(F8&gt;0,(I8-F8)/F8*100%,0)</f>
        <v>0</v>
      </c>
      <c r="M8" s="24"/>
    </row>
    <row r="9" spans="1:15" s="82" customFormat="1" ht="14.1" customHeight="1">
      <c r="A9" s="113" t="s">
        <v>5</v>
      </c>
      <c r="B9" s="13"/>
      <c r="C9" s="24"/>
      <c r="D9" s="29"/>
      <c r="E9" s="29"/>
      <c r="F9" s="29"/>
      <c r="G9" s="29"/>
      <c r="H9" s="29"/>
      <c r="I9" s="29"/>
      <c r="J9" s="29"/>
      <c r="K9" s="29"/>
      <c r="L9" s="122">
        <f>IF(F9&gt;0,(I9-F9)/F9*100%,0)</f>
        <v>0</v>
      </c>
      <c r="M9" s="24"/>
    </row>
    <row r="10" spans="1:15" s="6" customFormat="1" ht="14.1" customHeight="1">
      <c r="A10" s="505" t="s">
        <v>31</v>
      </c>
      <c r="B10" s="506"/>
      <c r="C10" s="506"/>
      <c r="D10" s="506"/>
      <c r="E10" s="507"/>
      <c r="F10" s="121">
        <f ca="1">SUM(F$7:OFFSET(V_ZRF_Suma_A,-1,5))</f>
        <v>0</v>
      </c>
      <c r="G10" s="121">
        <f ca="1">SUM(G$7:OFFSET(V_ZRF_Suma_A,-1,6))</f>
        <v>0</v>
      </c>
      <c r="H10" s="121">
        <f ca="1">SUM(H$7:OFFSET(V_ZRF_Suma_A,-1,7))</f>
        <v>0</v>
      </c>
      <c r="I10" s="121">
        <f ca="1">SUM(I$7:OFFSET(V_ZRF_Suma_A,-1,8))</f>
        <v>0</v>
      </c>
      <c r="J10" s="121">
        <f ca="1">SUM(J$7:OFFSET(V_ZRF_Suma_A,-1,9))</f>
        <v>0</v>
      </c>
      <c r="K10" s="121">
        <f ca="1">SUM(K$7:OFFSET(V_ZRF_Suma_A,-1,10))</f>
        <v>0</v>
      </c>
      <c r="L10" s="122">
        <f ca="1">IF(F10&gt;0,(I10-F10)/F10*100%,0)</f>
        <v>0</v>
      </c>
      <c r="M10" s="147"/>
      <c r="O10" s="96" t="s">
        <v>67</v>
      </c>
    </row>
    <row r="11" spans="1:15" s="6" customFormat="1" ht="14.1" customHeight="1">
      <c r="A11" s="36" t="s">
        <v>0</v>
      </c>
      <c r="B11" s="503"/>
      <c r="C11" s="504"/>
      <c r="D11" s="504"/>
      <c r="E11" s="504"/>
      <c r="F11" s="504"/>
      <c r="G11" s="504"/>
      <c r="H11" s="504"/>
      <c r="I11" s="504"/>
      <c r="J11" s="504"/>
      <c r="K11" s="504"/>
      <c r="L11" s="118"/>
      <c r="M11" s="35"/>
      <c r="O11" s="93" t="s">
        <v>68</v>
      </c>
    </row>
    <row r="12" spans="1:15" s="6" customFormat="1" ht="14.1" customHeight="1">
      <c r="A12" s="113" t="s">
        <v>71</v>
      </c>
      <c r="B12" s="13"/>
      <c r="C12" s="24"/>
      <c r="D12" s="29"/>
      <c r="E12" s="29"/>
      <c r="F12" s="29"/>
      <c r="G12" s="29"/>
      <c r="H12" s="29"/>
      <c r="I12" s="29"/>
      <c r="J12" s="29"/>
      <c r="K12" s="29"/>
      <c r="L12" s="122">
        <f>IF(F12&gt;0,(I12-F12)/F12*100%,0)</f>
        <v>0</v>
      </c>
      <c r="M12" s="27"/>
      <c r="O12" s="97"/>
    </row>
    <row r="13" spans="1:15" s="6" customFormat="1" ht="14.1" customHeight="1">
      <c r="A13" s="113" t="s">
        <v>72</v>
      </c>
      <c r="B13" s="13"/>
      <c r="C13" s="24"/>
      <c r="D13" s="29"/>
      <c r="E13" s="29"/>
      <c r="F13" s="29"/>
      <c r="G13" s="29"/>
      <c r="H13" s="29"/>
      <c r="I13" s="29"/>
      <c r="J13" s="29"/>
      <c r="K13" s="29"/>
      <c r="L13" s="122">
        <f>IF(F13&gt;0,(I13-F13)/F13*100%,0)</f>
        <v>0</v>
      </c>
      <c r="M13" s="25"/>
      <c r="O13" s="97"/>
    </row>
    <row r="14" spans="1:15" s="82" customFormat="1" ht="14.1" customHeight="1">
      <c r="A14" s="113" t="s">
        <v>5</v>
      </c>
      <c r="B14" s="13"/>
      <c r="C14" s="24"/>
      <c r="D14" s="29"/>
      <c r="E14" s="29"/>
      <c r="F14" s="29"/>
      <c r="G14" s="29"/>
      <c r="H14" s="29"/>
      <c r="I14" s="29"/>
      <c r="J14" s="29"/>
      <c r="K14" s="29"/>
      <c r="L14" s="122">
        <f>IF(F14&gt;0,(I14-F14)/F14*100%,0)</f>
        <v>0</v>
      </c>
      <c r="M14" s="25"/>
      <c r="O14" s="98"/>
    </row>
    <row r="15" spans="1:15" s="6" customFormat="1" ht="14.1" customHeight="1">
      <c r="A15" s="505" t="s">
        <v>32</v>
      </c>
      <c r="B15" s="506"/>
      <c r="C15" s="506"/>
      <c r="D15" s="506"/>
      <c r="E15" s="507"/>
      <c r="F15" s="121">
        <f ca="1">SUM(F12:OFFSET(V_ZRF_Suma_B,-1,5))</f>
        <v>0</v>
      </c>
      <c r="G15" s="121">
        <f ca="1">SUM(G12:OFFSET(V_ZRF_Suma_B,-1,6))</f>
        <v>0</v>
      </c>
      <c r="H15" s="121">
        <f ca="1">SUM(H12:OFFSET(V_ZRF_Suma_B,-1,7))</f>
        <v>0</v>
      </c>
      <c r="I15" s="121">
        <f ca="1">SUM(I12:OFFSET(V_ZRF_Suma_B,-1,8))</f>
        <v>0</v>
      </c>
      <c r="J15" s="121">
        <f ca="1">SUM(J12:OFFSET(V_ZRF_Suma_B,-1,9))</f>
        <v>0</v>
      </c>
      <c r="K15" s="121">
        <f ca="1">SUM(K12:OFFSET(V_ZRF_Suma_B,-1,10))</f>
        <v>0</v>
      </c>
      <c r="L15" s="122">
        <f ca="1">IF(F15&gt;0,(I15-F15)/F15*100%,0)</f>
        <v>0</v>
      </c>
      <c r="M15" s="147"/>
      <c r="O15" s="96" t="s">
        <v>67</v>
      </c>
    </row>
    <row r="16" spans="1:15" s="6" customFormat="1" ht="14.1" hidden="1" customHeight="1">
      <c r="A16" s="36" t="s">
        <v>7</v>
      </c>
      <c r="B16" s="503"/>
      <c r="C16" s="504"/>
      <c r="D16" s="504"/>
      <c r="E16" s="504"/>
      <c r="F16" s="504"/>
      <c r="G16" s="504"/>
      <c r="H16" s="504"/>
      <c r="I16" s="504"/>
      <c r="J16" s="504"/>
      <c r="K16" s="504"/>
      <c r="L16" s="118"/>
      <c r="M16" s="35"/>
      <c r="O16" s="93" t="s">
        <v>68</v>
      </c>
    </row>
    <row r="17" spans="1:15" s="6" customFormat="1" ht="14.1" hidden="1" customHeight="1">
      <c r="A17" s="113" t="s">
        <v>73</v>
      </c>
      <c r="B17" s="13"/>
      <c r="C17" s="24"/>
      <c r="D17" s="29"/>
      <c r="E17" s="29"/>
      <c r="F17" s="29"/>
      <c r="G17" s="29"/>
      <c r="H17" s="29"/>
      <c r="I17" s="29"/>
      <c r="J17" s="29"/>
      <c r="K17" s="29"/>
      <c r="L17" s="122">
        <f>IF(F17&gt;0,(I17-F17)/F17*100%,0)</f>
        <v>0</v>
      </c>
      <c r="M17" s="24"/>
      <c r="O17" s="97"/>
    </row>
    <row r="18" spans="1:15" s="6" customFormat="1" ht="14.1" hidden="1" customHeight="1">
      <c r="A18" s="113" t="s">
        <v>74</v>
      </c>
      <c r="B18" s="40"/>
      <c r="C18" s="24"/>
      <c r="D18" s="29"/>
      <c r="E18" s="29"/>
      <c r="F18" s="29"/>
      <c r="G18" s="29"/>
      <c r="H18" s="29"/>
      <c r="I18" s="29"/>
      <c r="J18" s="29"/>
      <c r="K18" s="29"/>
      <c r="L18" s="122">
        <f>IF(F18&gt;0,(I18-F18)/F18*100%,0)</f>
        <v>0</v>
      </c>
      <c r="M18" s="24"/>
      <c r="O18" s="97"/>
    </row>
    <row r="19" spans="1:15" s="82" customFormat="1" ht="14.1" hidden="1" customHeight="1">
      <c r="A19" s="113" t="s">
        <v>5</v>
      </c>
      <c r="B19" s="13"/>
      <c r="C19" s="24"/>
      <c r="D19" s="29"/>
      <c r="E19" s="29"/>
      <c r="F19" s="29"/>
      <c r="G19" s="29"/>
      <c r="H19" s="29"/>
      <c r="I19" s="29"/>
      <c r="J19" s="29"/>
      <c r="K19" s="29"/>
      <c r="L19" s="122">
        <f>IF(F19&gt;0,(I19-F19)/F19*100%,0)</f>
        <v>0</v>
      </c>
      <c r="M19" s="25"/>
      <c r="O19" s="98"/>
    </row>
    <row r="20" spans="1:15" s="6" customFormat="1" ht="14.1" hidden="1" customHeight="1">
      <c r="A20" s="505" t="s">
        <v>33</v>
      </c>
      <c r="B20" s="506"/>
      <c r="C20" s="506"/>
      <c r="D20" s="506"/>
      <c r="E20" s="507"/>
      <c r="F20" s="121">
        <f ca="1">SUM(F17:OFFSET(V_ZRF_Suma_C,-1,5))</f>
        <v>0</v>
      </c>
      <c r="G20" s="121">
        <f ca="1">SUM(G17:OFFSET(V_ZRF_Suma_C,-1,6))</f>
        <v>0</v>
      </c>
      <c r="H20" s="121">
        <f ca="1">SUM(H17:OFFSET(V_ZRF_Suma_C,-1,7))</f>
        <v>0</v>
      </c>
      <c r="I20" s="121">
        <f ca="1">SUM(I17:OFFSET(V_ZRF_Suma_C,-1,8))</f>
        <v>0</v>
      </c>
      <c r="J20" s="121">
        <f ca="1">SUM(J17:OFFSET(V_ZRF_Suma_C,-1,9))</f>
        <v>0</v>
      </c>
      <c r="K20" s="121">
        <f ca="1">SUM(K17:OFFSET(V_ZRF_Suma_C,-1,10))</f>
        <v>0</v>
      </c>
      <c r="L20" s="122">
        <f ca="1">IF(F20&gt;0,(I20-F20)/F20*100%,0)</f>
        <v>0</v>
      </c>
      <c r="M20" s="31"/>
      <c r="O20" s="96" t="s">
        <v>67</v>
      </c>
    </row>
    <row r="21" spans="1:15" s="6" customFormat="1" ht="14.1" hidden="1" customHeight="1">
      <c r="A21" s="36" t="s">
        <v>189</v>
      </c>
      <c r="B21" s="503"/>
      <c r="C21" s="504"/>
      <c r="D21" s="504"/>
      <c r="E21" s="504"/>
      <c r="F21" s="504"/>
      <c r="G21" s="504"/>
      <c r="H21" s="504"/>
      <c r="I21" s="504"/>
      <c r="J21" s="504"/>
      <c r="K21" s="504"/>
      <c r="L21" s="118"/>
      <c r="M21" s="35"/>
      <c r="O21" s="93" t="s">
        <v>68</v>
      </c>
    </row>
    <row r="22" spans="1:15" s="6" customFormat="1" ht="14.1" hidden="1" customHeight="1">
      <c r="A22" s="113" t="s">
        <v>190</v>
      </c>
      <c r="B22" s="13"/>
      <c r="C22" s="24"/>
      <c r="D22" s="29"/>
      <c r="E22" s="29"/>
      <c r="F22" s="29"/>
      <c r="G22" s="29"/>
      <c r="H22" s="29"/>
      <c r="I22" s="29"/>
      <c r="J22" s="29"/>
      <c r="K22" s="29"/>
      <c r="L22" s="122">
        <f>IF(F22&gt;0,(I22-F22)/F22*100%,0)</f>
        <v>0</v>
      </c>
      <c r="M22" s="24"/>
      <c r="O22" s="97"/>
    </row>
    <row r="23" spans="1:15" s="6" customFormat="1" ht="14.1" hidden="1" customHeight="1">
      <c r="A23" s="113" t="s">
        <v>191</v>
      </c>
      <c r="B23" s="40"/>
      <c r="C23" s="24"/>
      <c r="D23" s="29"/>
      <c r="E23" s="29"/>
      <c r="F23" s="29"/>
      <c r="G23" s="29"/>
      <c r="H23" s="29"/>
      <c r="I23" s="29"/>
      <c r="J23" s="29"/>
      <c r="K23" s="29"/>
      <c r="L23" s="122">
        <f>IF(F23&gt;0,(I23-F23)/F23*100%,0)</f>
        <v>0</v>
      </c>
      <c r="M23" s="24"/>
      <c r="O23" s="97"/>
    </row>
    <row r="24" spans="1:15" s="82" customFormat="1" ht="14.1" hidden="1" customHeight="1">
      <c r="A24" s="113" t="s">
        <v>5</v>
      </c>
      <c r="B24" s="13"/>
      <c r="C24" s="24"/>
      <c r="D24" s="29"/>
      <c r="E24" s="29"/>
      <c r="F24" s="29"/>
      <c r="G24" s="29"/>
      <c r="H24" s="29"/>
      <c r="I24" s="29"/>
      <c r="J24" s="29"/>
      <c r="K24" s="29"/>
      <c r="L24" s="122">
        <f>IF(F24&gt;0,(I24-F24)/F24*100%,0)</f>
        <v>0</v>
      </c>
      <c r="M24" s="25"/>
      <c r="O24" s="98"/>
    </row>
    <row r="25" spans="1:15" s="6" customFormat="1" ht="14.1" hidden="1" customHeight="1">
      <c r="A25" s="505" t="s">
        <v>192</v>
      </c>
      <c r="B25" s="506"/>
      <c r="C25" s="506"/>
      <c r="D25" s="506"/>
      <c r="E25" s="507"/>
      <c r="F25" s="121">
        <f ca="1">SUM(F22:OFFSET(V_ZRF_Suma_D,-1,5))</f>
        <v>0</v>
      </c>
      <c r="G25" s="121">
        <f ca="1">SUM(G22:OFFSET(V_ZRF_Suma_D,-1,6))</f>
        <v>0</v>
      </c>
      <c r="H25" s="121">
        <f ca="1">SUM(H22:OFFSET(V_ZRF_Suma_D,-1,7))</f>
        <v>0</v>
      </c>
      <c r="I25" s="121">
        <f ca="1">SUM(I22:OFFSET(V_ZRF_Suma_D,-1,8))</f>
        <v>0</v>
      </c>
      <c r="J25" s="121">
        <f ca="1">SUM(J22:OFFSET(V_ZRF_Suma_D,-1,9))</f>
        <v>0</v>
      </c>
      <c r="K25" s="121">
        <f ca="1">SUM(K22:OFFSET(V_ZRF_Suma_D,-1,10))</f>
        <v>0</v>
      </c>
      <c r="L25" s="122">
        <f ca="1">IF(F25&gt;0,(I25-F25)/F25*100%,0)</f>
        <v>0</v>
      </c>
      <c r="M25" s="31"/>
      <c r="O25" s="96" t="s">
        <v>67</v>
      </c>
    </row>
    <row r="26" spans="1:15" s="6" customFormat="1" ht="14.1" hidden="1" customHeight="1">
      <c r="A26" s="36" t="s">
        <v>193</v>
      </c>
      <c r="B26" s="503"/>
      <c r="C26" s="504"/>
      <c r="D26" s="504"/>
      <c r="E26" s="504"/>
      <c r="F26" s="504"/>
      <c r="G26" s="504"/>
      <c r="H26" s="504"/>
      <c r="I26" s="504"/>
      <c r="J26" s="504"/>
      <c r="K26" s="504"/>
      <c r="L26" s="118"/>
      <c r="M26" s="35"/>
      <c r="O26" s="93" t="s">
        <v>68</v>
      </c>
    </row>
    <row r="27" spans="1:15" s="6" customFormat="1" ht="14.1" hidden="1" customHeight="1">
      <c r="A27" s="113" t="s">
        <v>194</v>
      </c>
      <c r="B27" s="13"/>
      <c r="C27" s="24"/>
      <c r="D27" s="29"/>
      <c r="E27" s="29"/>
      <c r="F27" s="29"/>
      <c r="G27" s="29"/>
      <c r="H27" s="29"/>
      <c r="I27" s="29"/>
      <c r="J27" s="29"/>
      <c r="K27" s="29"/>
      <c r="L27" s="122">
        <f>IF(F27&gt;0,(I27-F27)/F27*100%,0)</f>
        <v>0</v>
      </c>
      <c r="M27" s="24"/>
      <c r="O27" s="97"/>
    </row>
    <row r="28" spans="1:15" s="6" customFormat="1" ht="14.1" hidden="1" customHeight="1">
      <c r="A28" s="113" t="s">
        <v>195</v>
      </c>
      <c r="B28" s="40"/>
      <c r="C28" s="24"/>
      <c r="D28" s="29"/>
      <c r="E28" s="29"/>
      <c r="F28" s="29"/>
      <c r="G28" s="29"/>
      <c r="H28" s="29"/>
      <c r="I28" s="29"/>
      <c r="J28" s="29"/>
      <c r="K28" s="29"/>
      <c r="L28" s="122">
        <f>IF(F28&gt;0,(I28-F28)/F28*100%,0)</f>
        <v>0</v>
      </c>
      <c r="M28" s="24"/>
      <c r="O28" s="97"/>
    </row>
    <row r="29" spans="1:15" s="82" customFormat="1" ht="14.1" hidden="1" customHeight="1">
      <c r="A29" s="113" t="s">
        <v>5</v>
      </c>
      <c r="B29" s="13"/>
      <c r="C29" s="24"/>
      <c r="D29" s="29"/>
      <c r="E29" s="29"/>
      <c r="F29" s="29"/>
      <c r="G29" s="29"/>
      <c r="H29" s="29"/>
      <c r="I29" s="29"/>
      <c r="J29" s="29"/>
      <c r="K29" s="29"/>
      <c r="L29" s="122">
        <f>IF(F29&gt;0,(I29-F29)/F29*100%,0)</f>
        <v>0</v>
      </c>
      <c r="M29" s="25"/>
      <c r="O29" s="98"/>
    </row>
    <row r="30" spans="1:15" s="6" customFormat="1" ht="14.1" hidden="1" customHeight="1">
      <c r="A30" s="505" t="s">
        <v>196</v>
      </c>
      <c r="B30" s="506"/>
      <c r="C30" s="506"/>
      <c r="D30" s="506"/>
      <c r="E30" s="507"/>
      <c r="F30" s="121">
        <f ca="1">SUM(F27:OFFSET(V_ZRF_Suma_E,-1,5))</f>
        <v>0</v>
      </c>
      <c r="G30" s="121">
        <f ca="1">SUM(G27:OFFSET(V_ZRF_Suma_E,-1,6))</f>
        <v>0</v>
      </c>
      <c r="H30" s="121">
        <f ca="1">SUM(H27:OFFSET(V_ZRF_Suma_E,-1,7))</f>
        <v>0</v>
      </c>
      <c r="I30" s="121">
        <f ca="1">SUM(I27:OFFSET(V_ZRF_Suma_E,-1,8))</f>
        <v>0</v>
      </c>
      <c r="J30" s="121">
        <f ca="1">SUM(J27:OFFSET(V_ZRF_Suma_E,-1,9))</f>
        <v>0</v>
      </c>
      <c r="K30" s="121">
        <f ca="1">SUM(K27:OFFSET(V_ZRF_Suma_E,-1,10))</f>
        <v>0</v>
      </c>
      <c r="L30" s="122">
        <f ca="1">IF(F30&gt;0,(I30-F30)/F30*100%,0)</f>
        <v>0</v>
      </c>
      <c r="M30" s="31"/>
      <c r="O30" s="96" t="s">
        <v>67</v>
      </c>
    </row>
    <row r="31" spans="1:15" s="6" customFormat="1" ht="14.1" hidden="1" customHeight="1">
      <c r="A31" s="36" t="s">
        <v>197</v>
      </c>
      <c r="B31" s="503"/>
      <c r="C31" s="504"/>
      <c r="D31" s="504"/>
      <c r="E31" s="504"/>
      <c r="F31" s="504"/>
      <c r="G31" s="504"/>
      <c r="H31" s="504"/>
      <c r="I31" s="504"/>
      <c r="J31" s="504"/>
      <c r="K31" s="504"/>
      <c r="L31" s="118"/>
      <c r="M31" s="35"/>
      <c r="O31" s="93" t="s">
        <v>68</v>
      </c>
    </row>
    <row r="32" spans="1:15" s="6" customFormat="1" ht="14.1" hidden="1" customHeight="1">
      <c r="A32" s="113" t="s">
        <v>198</v>
      </c>
      <c r="B32" s="13"/>
      <c r="C32" s="24"/>
      <c r="D32" s="29"/>
      <c r="E32" s="29"/>
      <c r="F32" s="29"/>
      <c r="G32" s="29"/>
      <c r="H32" s="29"/>
      <c r="I32" s="29"/>
      <c r="J32" s="29"/>
      <c r="K32" s="29"/>
      <c r="L32" s="122">
        <f>IF(F32&gt;0,(I32-F32)/F32*100%,0)</f>
        <v>0</v>
      </c>
      <c r="M32" s="24"/>
      <c r="O32" s="97"/>
    </row>
    <row r="33" spans="1:15" s="6" customFormat="1" ht="14.1" hidden="1" customHeight="1">
      <c r="A33" s="113" t="s">
        <v>199</v>
      </c>
      <c r="B33" s="40"/>
      <c r="C33" s="24"/>
      <c r="D33" s="29"/>
      <c r="E33" s="29"/>
      <c r="F33" s="29"/>
      <c r="G33" s="29"/>
      <c r="H33" s="29"/>
      <c r="I33" s="29"/>
      <c r="J33" s="29"/>
      <c r="K33" s="29"/>
      <c r="L33" s="122">
        <f>IF(F33&gt;0,(I33-F33)/F33*100%,0)</f>
        <v>0</v>
      </c>
      <c r="M33" s="24"/>
      <c r="O33" s="97"/>
    </row>
    <row r="34" spans="1:15" s="82" customFormat="1" ht="14.1" hidden="1" customHeight="1">
      <c r="A34" s="113" t="s">
        <v>5</v>
      </c>
      <c r="B34" s="13"/>
      <c r="C34" s="24"/>
      <c r="D34" s="29"/>
      <c r="E34" s="29"/>
      <c r="F34" s="29"/>
      <c r="G34" s="29"/>
      <c r="H34" s="29"/>
      <c r="I34" s="29"/>
      <c r="J34" s="29"/>
      <c r="K34" s="29"/>
      <c r="L34" s="122">
        <f>IF(F34&gt;0,(I34-F34)/F34*100%,0)</f>
        <v>0</v>
      </c>
      <c r="M34" s="25"/>
      <c r="O34" s="98"/>
    </row>
    <row r="35" spans="1:15" s="6" customFormat="1" ht="14.1" hidden="1" customHeight="1">
      <c r="A35" s="505" t="s">
        <v>200</v>
      </c>
      <c r="B35" s="506"/>
      <c r="C35" s="506"/>
      <c r="D35" s="506"/>
      <c r="E35" s="507"/>
      <c r="F35" s="121">
        <f ca="1">SUM(F32:OFFSET(V_ZRF_Suma_F,-1,5))</f>
        <v>0</v>
      </c>
      <c r="G35" s="121">
        <f ca="1">SUM(G32:OFFSET(V_ZRF_Suma_F,-1,6))</f>
        <v>0</v>
      </c>
      <c r="H35" s="121">
        <f ca="1">SUM(H32:OFFSET(V_ZRF_Suma_F,-1,7))</f>
        <v>0</v>
      </c>
      <c r="I35" s="121">
        <f ca="1">SUM(I32:OFFSET(V_ZRF_Suma_F,-1,8))</f>
        <v>0</v>
      </c>
      <c r="J35" s="121">
        <f ca="1">SUM(J32:OFFSET(V_ZRF_Suma_F,-1,9))</f>
        <v>0</v>
      </c>
      <c r="K35" s="121">
        <f ca="1">SUM(K32:OFFSET(V_ZRF_Suma_F,-1,10))</f>
        <v>0</v>
      </c>
      <c r="L35" s="122">
        <f ca="1">IF(F35&gt;0,(I35-F35)/F35*100%,0)</f>
        <v>0</v>
      </c>
      <c r="M35" s="31"/>
      <c r="O35" s="96" t="s">
        <v>67</v>
      </c>
    </row>
    <row r="36" spans="1:15" s="6" customFormat="1" ht="14.1" hidden="1" customHeight="1">
      <c r="A36" s="36" t="s">
        <v>201</v>
      </c>
      <c r="B36" s="503"/>
      <c r="C36" s="504"/>
      <c r="D36" s="504"/>
      <c r="E36" s="504"/>
      <c r="F36" s="504"/>
      <c r="G36" s="504"/>
      <c r="H36" s="504"/>
      <c r="I36" s="504"/>
      <c r="J36" s="504"/>
      <c r="K36" s="504"/>
      <c r="L36" s="118"/>
      <c r="M36" s="35"/>
      <c r="O36" s="93" t="s">
        <v>68</v>
      </c>
    </row>
    <row r="37" spans="1:15" s="6" customFormat="1" ht="14.1" hidden="1" customHeight="1">
      <c r="A37" s="113" t="s">
        <v>203</v>
      </c>
      <c r="B37" s="13"/>
      <c r="C37" s="24"/>
      <c r="D37" s="29"/>
      <c r="E37" s="29"/>
      <c r="F37" s="29"/>
      <c r="G37" s="29"/>
      <c r="H37" s="29"/>
      <c r="I37" s="29"/>
      <c r="J37" s="29"/>
      <c r="K37" s="29"/>
      <c r="L37" s="122">
        <f>IF(F37&gt;0,(I37-F37)/F37*100%,0)</f>
        <v>0</v>
      </c>
      <c r="M37" s="24"/>
      <c r="O37" s="97"/>
    </row>
    <row r="38" spans="1:15" s="6" customFormat="1" ht="14.1" hidden="1" customHeight="1">
      <c r="A38" s="113" t="s">
        <v>204</v>
      </c>
      <c r="B38" s="40"/>
      <c r="C38" s="24"/>
      <c r="D38" s="29"/>
      <c r="E38" s="29"/>
      <c r="F38" s="29"/>
      <c r="G38" s="29"/>
      <c r="H38" s="29"/>
      <c r="I38" s="29"/>
      <c r="J38" s="29"/>
      <c r="K38" s="29"/>
      <c r="L38" s="122">
        <f>IF(F38&gt;0,(I38-F38)/F38*100%,0)</f>
        <v>0</v>
      </c>
      <c r="M38" s="24"/>
      <c r="O38" s="97"/>
    </row>
    <row r="39" spans="1:15" s="82" customFormat="1" ht="14.1" hidden="1" customHeight="1">
      <c r="A39" s="113" t="s">
        <v>5</v>
      </c>
      <c r="B39" s="13"/>
      <c r="C39" s="24"/>
      <c r="D39" s="29"/>
      <c r="E39" s="29"/>
      <c r="F39" s="29"/>
      <c r="G39" s="29"/>
      <c r="H39" s="29"/>
      <c r="I39" s="29"/>
      <c r="J39" s="29"/>
      <c r="K39" s="29"/>
      <c r="L39" s="122">
        <f>IF(F39&gt;0,(I39-F39)/F39*100%,0)</f>
        <v>0</v>
      </c>
      <c r="M39" s="25"/>
      <c r="O39" s="98"/>
    </row>
    <row r="40" spans="1:15" s="6" customFormat="1" ht="14.1" hidden="1" customHeight="1">
      <c r="A40" s="505" t="s">
        <v>205</v>
      </c>
      <c r="B40" s="506"/>
      <c r="C40" s="506"/>
      <c r="D40" s="506"/>
      <c r="E40" s="507"/>
      <c r="F40" s="121">
        <f ca="1">SUM(F37:OFFSET(V_ZRF_Suma_G,-1,5))</f>
        <v>0</v>
      </c>
      <c r="G40" s="121">
        <f ca="1">SUM(G37:OFFSET(V_ZRF_Suma_G,-1,6))</f>
        <v>0</v>
      </c>
      <c r="H40" s="121">
        <f ca="1">SUM(H37:OFFSET(V_ZRF_Suma_G,-1,7))</f>
        <v>0</v>
      </c>
      <c r="I40" s="121">
        <f ca="1">SUM(I37:OFFSET(V_ZRF_Suma_G,-1,8))</f>
        <v>0</v>
      </c>
      <c r="J40" s="121">
        <f ca="1">SUM(J37:OFFSET(V_ZRF_Suma_G,-1,9))</f>
        <v>0</v>
      </c>
      <c r="K40" s="121">
        <f ca="1">SUM(K37:OFFSET(V_ZRF_Suma_G,-1,10))</f>
        <v>0</v>
      </c>
      <c r="L40" s="122">
        <f ca="1">IF(F40&gt;0,(I40-F40)/F40*100%,0)</f>
        <v>0</v>
      </c>
      <c r="M40" s="31"/>
      <c r="O40" s="96" t="s">
        <v>67</v>
      </c>
    </row>
    <row r="41" spans="1:15" s="6" customFormat="1" ht="14.1" hidden="1" customHeight="1">
      <c r="A41" s="36" t="s">
        <v>202</v>
      </c>
      <c r="B41" s="503"/>
      <c r="C41" s="504"/>
      <c r="D41" s="504"/>
      <c r="E41" s="504"/>
      <c r="F41" s="504"/>
      <c r="G41" s="504"/>
      <c r="H41" s="504"/>
      <c r="I41" s="504"/>
      <c r="J41" s="504"/>
      <c r="K41" s="504"/>
      <c r="L41" s="118"/>
      <c r="M41" s="35"/>
      <c r="O41" s="93" t="s">
        <v>68</v>
      </c>
    </row>
    <row r="42" spans="1:15" s="6" customFormat="1" ht="14.1" hidden="1" customHeight="1">
      <c r="A42" s="113" t="s">
        <v>206</v>
      </c>
      <c r="B42" s="13"/>
      <c r="C42" s="24"/>
      <c r="D42" s="29"/>
      <c r="E42" s="29"/>
      <c r="F42" s="29"/>
      <c r="G42" s="29"/>
      <c r="H42" s="29"/>
      <c r="I42" s="29"/>
      <c r="J42" s="29"/>
      <c r="K42" s="29"/>
      <c r="L42" s="122">
        <f>IF(F42&gt;0,(I42-F42)/F42*100%,0)</f>
        <v>0</v>
      </c>
      <c r="M42" s="24"/>
      <c r="O42" s="97"/>
    </row>
    <row r="43" spans="1:15" s="6" customFormat="1" ht="14.1" hidden="1" customHeight="1">
      <c r="A43" s="113" t="s">
        <v>207</v>
      </c>
      <c r="B43" s="40"/>
      <c r="C43" s="24"/>
      <c r="D43" s="29"/>
      <c r="E43" s="29"/>
      <c r="F43" s="29"/>
      <c r="G43" s="29"/>
      <c r="H43" s="29"/>
      <c r="I43" s="29"/>
      <c r="J43" s="29"/>
      <c r="K43" s="29"/>
      <c r="L43" s="122">
        <f>IF(F43&gt;0,(I43-F43)/F43*100%,0)</f>
        <v>0</v>
      </c>
      <c r="M43" s="24"/>
      <c r="O43" s="97"/>
    </row>
    <row r="44" spans="1:15" s="82" customFormat="1" ht="14.1" hidden="1" customHeight="1">
      <c r="A44" s="113" t="s">
        <v>5</v>
      </c>
      <c r="B44" s="13"/>
      <c r="C44" s="24"/>
      <c r="D44" s="29"/>
      <c r="E44" s="29"/>
      <c r="F44" s="29"/>
      <c r="G44" s="29"/>
      <c r="H44" s="29"/>
      <c r="I44" s="29"/>
      <c r="J44" s="29"/>
      <c r="K44" s="29"/>
      <c r="L44" s="122">
        <f>IF(F44&gt;0,(I44-F44)/F44*100%,0)</f>
        <v>0</v>
      </c>
      <c r="M44" s="25"/>
      <c r="O44" s="98"/>
    </row>
    <row r="45" spans="1:15" s="6" customFormat="1" ht="14.1" hidden="1" customHeight="1">
      <c r="A45" s="505" t="s">
        <v>208</v>
      </c>
      <c r="B45" s="506"/>
      <c r="C45" s="506"/>
      <c r="D45" s="506"/>
      <c r="E45" s="507"/>
      <c r="F45" s="121">
        <f ca="1">SUM(F42:OFFSET(V_ZRF_Suma_H,-1,5))</f>
        <v>0</v>
      </c>
      <c r="G45" s="121">
        <f ca="1">SUM(G42:OFFSET(V_ZRF_Suma_H,-1,6))</f>
        <v>0</v>
      </c>
      <c r="H45" s="121">
        <f ca="1">SUM(H42:OFFSET(V_ZRF_Suma_H,-1,7))</f>
        <v>0</v>
      </c>
      <c r="I45" s="121">
        <f ca="1">SUM(I42:OFFSET(V_ZRF_Suma_H,-1,8))</f>
        <v>0</v>
      </c>
      <c r="J45" s="121">
        <f ca="1">SUM(J42:OFFSET(V_ZRF_Suma_H,-1,9))</f>
        <v>0</v>
      </c>
      <c r="K45" s="121">
        <f ca="1">SUM(K42:OFFSET(V_ZRF_Suma_H,-1,10))</f>
        <v>0</v>
      </c>
      <c r="L45" s="122">
        <f ca="1">IF(F45&gt;0,(I45-F45)/F45*100%,0)</f>
        <v>0</v>
      </c>
      <c r="M45" s="31"/>
      <c r="O45" s="96" t="s">
        <v>67</v>
      </c>
    </row>
    <row r="46" spans="1:15" s="6" customFormat="1" ht="14.1" hidden="1" customHeight="1">
      <c r="A46" s="36" t="s">
        <v>25</v>
      </c>
      <c r="B46" s="503"/>
      <c r="C46" s="504"/>
      <c r="D46" s="504"/>
      <c r="E46" s="504"/>
      <c r="F46" s="504"/>
      <c r="G46" s="504"/>
      <c r="H46" s="504"/>
      <c r="I46" s="504"/>
      <c r="J46" s="504"/>
      <c r="K46" s="504"/>
      <c r="L46" s="118"/>
      <c r="M46" s="35"/>
      <c r="O46" s="93" t="s">
        <v>68</v>
      </c>
    </row>
    <row r="47" spans="1:15" s="6" customFormat="1" ht="14.1" hidden="1" customHeight="1">
      <c r="A47" s="113" t="s">
        <v>209</v>
      </c>
      <c r="B47" s="13"/>
      <c r="C47" s="24"/>
      <c r="D47" s="29"/>
      <c r="E47" s="29"/>
      <c r="F47" s="29"/>
      <c r="G47" s="29"/>
      <c r="H47" s="29"/>
      <c r="I47" s="29"/>
      <c r="J47" s="29"/>
      <c r="K47" s="29"/>
      <c r="L47" s="122">
        <f>IF(F47&gt;0,(I47-F47)/F47*100%,0)</f>
        <v>0</v>
      </c>
      <c r="M47" s="24"/>
      <c r="O47" s="97"/>
    </row>
    <row r="48" spans="1:15" s="6" customFormat="1" ht="14.1" hidden="1" customHeight="1">
      <c r="A48" s="113" t="s">
        <v>210</v>
      </c>
      <c r="B48" s="40"/>
      <c r="C48" s="24"/>
      <c r="D48" s="29"/>
      <c r="E48" s="29"/>
      <c r="F48" s="29"/>
      <c r="G48" s="29"/>
      <c r="H48" s="29"/>
      <c r="I48" s="29"/>
      <c r="J48" s="29"/>
      <c r="K48" s="29"/>
      <c r="L48" s="122">
        <f>IF(F48&gt;0,(I48-F48)/F48*100%,0)</f>
        <v>0</v>
      </c>
      <c r="M48" s="24"/>
      <c r="O48" s="97"/>
    </row>
    <row r="49" spans="1:15" s="82" customFormat="1" ht="14.1" hidden="1" customHeight="1">
      <c r="A49" s="113" t="s">
        <v>5</v>
      </c>
      <c r="B49" s="13"/>
      <c r="C49" s="24"/>
      <c r="D49" s="29"/>
      <c r="E49" s="29"/>
      <c r="F49" s="29"/>
      <c r="G49" s="29"/>
      <c r="H49" s="29"/>
      <c r="I49" s="29"/>
      <c r="J49" s="29"/>
      <c r="K49" s="29"/>
      <c r="L49" s="122">
        <f>IF(F49&gt;0,(I49-F49)/F49*100%,0)</f>
        <v>0</v>
      </c>
      <c r="M49" s="25"/>
      <c r="O49" s="98"/>
    </row>
    <row r="50" spans="1:15" s="6" customFormat="1" ht="14.1" hidden="1" customHeight="1">
      <c r="A50" s="505" t="s">
        <v>211</v>
      </c>
      <c r="B50" s="506"/>
      <c r="C50" s="506"/>
      <c r="D50" s="506"/>
      <c r="E50" s="507"/>
      <c r="F50" s="121">
        <f ca="1">SUM(F47:OFFSET(V_ZRF_Suma_I.,-1,5))</f>
        <v>0</v>
      </c>
      <c r="G50" s="121">
        <f ca="1">SUM(G47:OFFSET(V_ZRF_Suma_I.,-1,6))</f>
        <v>0</v>
      </c>
      <c r="H50" s="121">
        <f ca="1">SUM(H47:OFFSET(V_ZRF_Suma_I.,-1,7))</f>
        <v>0</v>
      </c>
      <c r="I50" s="121">
        <f ca="1">SUM(I47:OFFSET(V_ZRF_Suma_I.,-1,8))</f>
        <v>0</v>
      </c>
      <c r="J50" s="121">
        <f ca="1">SUM(J47:OFFSET(V_ZRF_Suma_I.,-1,9))</f>
        <v>0</v>
      </c>
      <c r="K50" s="121">
        <f ca="1">SUM(K47:OFFSET(V_ZRF_Suma_I.,-1,10))</f>
        <v>0</v>
      </c>
      <c r="L50" s="122">
        <f ca="1">IF(F50&gt;0,(I50-F50)/F50*100%,0)</f>
        <v>0</v>
      </c>
      <c r="M50" s="31"/>
      <c r="O50" s="96" t="s">
        <v>67</v>
      </c>
    </row>
    <row r="51" spans="1:15" s="6" customFormat="1" ht="14.1" hidden="1" customHeight="1">
      <c r="A51" s="36" t="s">
        <v>212</v>
      </c>
      <c r="B51" s="503"/>
      <c r="C51" s="504"/>
      <c r="D51" s="504"/>
      <c r="E51" s="504"/>
      <c r="F51" s="504"/>
      <c r="G51" s="504"/>
      <c r="H51" s="504"/>
      <c r="I51" s="504"/>
      <c r="J51" s="504"/>
      <c r="K51" s="504"/>
      <c r="L51" s="118"/>
      <c r="M51" s="35"/>
      <c r="O51" s="93" t="s">
        <v>68</v>
      </c>
    </row>
    <row r="52" spans="1:15" s="6" customFormat="1" ht="14.1" hidden="1" customHeight="1">
      <c r="A52" s="113" t="s">
        <v>213</v>
      </c>
      <c r="B52" s="13"/>
      <c r="C52" s="24"/>
      <c r="D52" s="29"/>
      <c r="E52" s="29"/>
      <c r="F52" s="29"/>
      <c r="G52" s="29"/>
      <c r="H52" s="29"/>
      <c r="I52" s="29"/>
      <c r="J52" s="29"/>
      <c r="K52" s="29"/>
      <c r="L52" s="122">
        <f>IF(F52&gt;0,(I52-F52)/F52*100%,0)</f>
        <v>0</v>
      </c>
      <c r="M52" s="24"/>
      <c r="O52" s="97"/>
    </row>
    <row r="53" spans="1:15" s="6" customFormat="1" ht="14.1" hidden="1" customHeight="1">
      <c r="A53" s="113" t="s">
        <v>214</v>
      </c>
      <c r="B53" s="40"/>
      <c r="C53" s="24"/>
      <c r="D53" s="29"/>
      <c r="E53" s="29"/>
      <c r="F53" s="29"/>
      <c r="G53" s="29"/>
      <c r="H53" s="29"/>
      <c r="I53" s="29"/>
      <c r="J53" s="29"/>
      <c r="K53" s="29"/>
      <c r="L53" s="122">
        <f>IF(F53&gt;0,(I53-F53)/F53*100%,0)</f>
        <v>0</v>
      </c>
      <c r="M53" s="24"/>
      <c r="O53" s="97"/>
    </row>
    <row r="54" spans="1:15" s="82" customFormat="1" ht="14.1" hidden="1" customHeight="1">
      <c r="A54" s="113" t="s">
        <v>5</v>
      </c>
      <c r="B54" s="13"/>
      <c r="C54" s="24"/>
      <c r="D54" s="29"/>
      <c r="E54" s="29"/>
      <c r="F54" s="29"/>
      <c r="G54" s="29"/>
      <c r="H54" s="29"/>
      <c r="I54" s="29"/>
      <c r="J54" s="29"/>
      <c r="K54" s="29"/>
      <c r="L54" s="122">
        <f>IF(F54&gt;0,(I54-F54)/F54*100%,0)</f>
        <v>0</v>
      </c>
      <c r="M54" s="25"/>
      <c r="O54" s="98"/>
    </row>
    <row r="55" spans="1:15" s="6" customFormat="1" ht="14.1" hidden="1" customHeight="1">
      <c r="A55" s="505" t="s">
        <v>215</v>
      </c>
      <c r="B55" s="506"/>
      <c r="C55" s="506"/>
      <c r="D55" s="506"/>
      <c r="E55" s="507"/>
      <c r="F55" s="121">
        <f ca="1">SUM(F52:OFFSET(V_ZRF_Suma_J,-1,5))</f>
        <v>0</v>
      </c>
      <c r="G55" s="121">
        <f ca="1">SUM(G52:OFFSET(V_ZRF_Suma_J,-1,6))</f>
        <v>0</v>
      </c>
      <c r="H55" s="121">
        <f ca="1">SUM(H52:OFFSET(V_ZRF_Suma_J,-1,7))</f>
        <v>0</v>
      </c>
      <c r="I55" s="121">
        <f ca="1">SUM(I52:OFFSET(V_ZRF_Suma_J,-1,8))</f>
        <v>0</v>
      </c>
      <c r="J55" s="121">
        <f ca="1">SUM(J52:OFFSET(V_ZRF_Suma_J,-1,9))</f>
        <v>0</v>
      </c>
      <c r="K55" s="121">
        <f ca="1">SUM(K52:OFFSET(V_ZRF_Suma_J,-1,10))</f>
        <v>0</v>
      </c>
      <c r="L55" s="122">
        <f ca="1">IF(F55&gt;0,(I55-F55)/F55*100%,0)</f>
        <v>0</v>
      </c>
      <c r="M55" s="31"/>
      <c r="O55" s="96" t="s">
        <v>67</v>
      </c>
    </row>
    <row r="56" spans="1:15" s="6" customFormat="1" ht="14.1" customHeight="1">
      <c r="A56" s="510" t="s">
        <v>34</v>
      </c>
      <c r="B56" s="511"/>
      <c r="C56" s="511"/>
      <c r="D56" s="511"/>
      <c r="E56" s="512"/>
      <c r="F56" s="121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1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1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1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1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1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2">
        <f ca="1">IF(F56&gt;0,(I56-F56)/F56*100%,0)</f>
        <v>0</v>
      </c>
      <c r="M56" s="31"/>
      <c r="O56" s="93" t="s">
        <v>68</v>
      </c>
    </row>
    <row r="57" spans="1:15" s="6" customFormat="1" ht="14.1" customHeight="1">
      <c r="A57" s="36" t="s">
        <v>26</v>
      </c>
      <c r="B57" s="508" t="s">
        <v>309</v>
      </c>
      <c r="C57" s="509"/>
      <c r="D57" s="509"/>
      <c r="E57" s="509"/>
      <c r="F57" s="509"/>
      <c r="G57" s="509"/>
      <c r="H57" s="509"/>
      <c r="I57" s="509"/>
      <c r="J57" s="509"/>
      <c r="K57" s="509"/>
      <c r="L57" s="148"/>
      <c r="M57" s="149"/>
      <c r="O57" s="97"/>
    </row>
    <row r="58" spans="1:15" s="6" customFormat="1" ht="14.1" customHeight="1">
      <c r="A58" s="36" t="s">
        <v>310</v>
      </c>
      <c r="B58" s="508" t="s">
        <v>314</v>
      </c>
      <c r="C58" s="509"/>
      <c r="D58" s="509"/>
      <c r="E58" s="509"/>
      <c r="F58" s="509"/>
      <c r="G58" s="509"/>
      <c r="H58" s="509"/>
      <c r="I58" s="509"/>
      <c r="J58" s="509"/>
      <c r="K58" s="509"/>
      <c r="L58" s="148"/>
      <c r="M58" s="149"/>
      <c r="O58" s="97"/>
    </row>
    <row r="59" spans="1:15" s="6" customFormat="1" ht="14.1" customHeight="1">
      <c r="A59" s="113" t="s">
        <v>311</v>
      </c>
      <c r="B59" s="13"/>
      <c r="C59" s="24"/>
      <c r="D59" s="29"/>
      <c r="E59" s="29"/>
      <c r="F59" s="29"/>
      <c r="G59" s="29"/>
      <c r="H59" s="29"/>
      <c r="I59" s="29"/>
      <c r="J59" s="29"/>
      <c r="K59" s="29"/>
      <c r="L59" s="122">
        <f>IF(F59&gt;0,(I59-F59)/F59*100%,0)</f>
        <v>0</v>
      </c>
      <c r="M59" s="27"/>
      <c r="O59" s="97"/>
    </row>
    <row r="60" spans="1:15" s="6" customFormat="1" ht="14.1" customHeight="1">
      <c r="A60" s="113" t="s">
        <v>312</v>
      </c>
      <c r="B60" s="13"/>
      <c r="C60" s="24"/>
      <c r="D60" s="29"/>
      <c r="E60" s="29"/>
      <c r="F60" s="29"/>
      <c r="G60" s="29"/>
      <c r="H60" s="29"/>
      <c r="I60" s="29"/>
      <c r="J60" s="29"/>
      <c r="K60" s="29"/>
      <c r="L60" s="122">
        <f>IF(F60&gt;0,(I60-F60)/F60*100%,0)</f>
        <v>0</v>
      </c>
      <c r="M60" s="24"/>
      <c r="O60" s="97"/>
    </row>
    <row r="61" spans="1:15" s="82" customFormat="1" ht="14.1" customHeight="1">
      <c r="A61" s="113" t="s">
        <v>5</v>
      </c>
      <c r="B61" s="13"/>
      <c r="C61" s="24"/>
      <c r="D61" s="29"/>
      <c r="E61" s="29"/>
      <c r="F61" s="29"/>
      <c r="G61" s="29"/>
      <c r="H61" s="29"/>
      <c r="I61" s="29"/>
      <c r="J61" s="29"/>
      <c r="K61" s="29"/>
      <c r="L61" s="122">
        <f>IF(F61&gt;0,(I61-F61)/F61*100%,0)</f>
        <v>0</v>
      </c>
      <c r="M61" s="24"/>
      <c r="O61" s="98"/>
    </row>
    <row r="62" spans="1:15" s="6" customFormat="1" ht="14.1" customHeight="1">
      <c r="A62" s="505" t="s">
        <v>313</v>
      </c>
      <c r="B62" s="506"/>
      <c r="C62" s="506"/>
      <c r="D62" s="506"/>
      <c r="E62" s="507"/>
      <c r="F62" s="121">
        <f ca="1">SUM(F59:OFFSET(V_ZRF_Suma_II.I,-1,5))</f>
        <v>0</v>
      </c>
      <c r="G62" s="121">
        <f ca="1">SUM(G59:OFFSET(V_ZRF_Suma_II.I,-1,6))</f>
        <v>0</v>
      </c>
      <c r="H62" s="121">
        <f ca="1">SUM(H59:OFFSET(V_ZRF_Suma_II.I,-1,7))</f>
        <v>0</v>
      </c>
      <c r="I62" s="121">
        <f ca="1">SUM(I59:OFFSET(V_ZRF_Suma_II.I,-1,8))</f>
        <v>0</v>
      </c>
      <c r="J62" s="121">
        <f ca="1">SUM(J59:OFFSET(V_ZRF_Suma_II.I,-1,9))</f>
        <v>0</v>
      </c>
      <c r="K62" s="121">
        <f ca="1">SUM(K59:OFFSET(V_ZRF_Suma_II.I,-1,10))</f>
        <v>0</v>
      </c>
      <c r="L62" s="122">
        <f ca="1">IF(F62&gt;0,(I62-F62)/F62*100%,0)</f>
        <v>0</v>
      </c>
      <c r="M62" s="31"/>
      <c r="O62" s="96" t="s">
        <v>67</v>
      </c>
    </row>
    <row r="63" spans="1:15" s="6" customFormat="1" ht="14.1" customHeight="1">
      <c r="A63" s="36" t="s">
        <v>315</v>
      </c>
      <c r="B63" s="508" t="s">
        <v>316</v>
      </c>
      <c r="C63" s="509"/>
      <c r="D63" s="509"/>
      <c r="E63" s="509"/>
      <c r="F63" s="509"/>
      <c r="G63" s="509"/>
      <c r="H63" s="509"/>
      <c r="I63" s="509"/>
      <c r="J63" s="509"/>
      <c r="K63" s="509"/>
      <c r="L63" s="148"/>
      <c r="M63" s="149"/>
      <c r="O63" s="93" t="s">
        <v>68</v>
      </c>
    </row>
    <row r="64" spans="1:15" s="6" customFormat="1" ht="14.1" customHeight="1">
      <c r="A64" s="113" t="s">
        <v>319</v>
      </c>
      <c r="B64" s="13"/>
      <c r="C64" s="24"/>
      <c r="D64" s="29"/>
      <c r="E64" s="29"/>
      <c r="F64" s="29"/>
      <c r="G64" s="29"/>
      <c r="H64" s="29"/>
      <c r="I64" s="29"/>
      <c r="J64" s="29"/>
      <c r="K64" s="29"/>
      <c r="L64" s="122">
        <f>IF(F64&gt;0,(I64-F64)/F64*100%,0)</f>
        <v>0</v>
      </c>
      <c r="M64" s="27"/>
      <c r="O64" s="97"/>
    </row>
    <row r="65" spans="1:15" s="6" customFormat="1" ht="14.1" customHeight="1">
      <c r="A65" s="113" t="s">
        <v>320</v>
      </c>
      <c r="B65" s="13"/>
      <c r="C65" s="24"/>
      <c r="D65" s="29"/>
      <c r="E65" s="29"/>
      <c r="F65" s="29"/>
      <c r="G65" s="29"/>
      <c r="H65" s="29"/>
      <c r="I65" s="29"/>
      <c r="J65" s="29"/>
      <c r="K65" s="29"/>
      <c r="L65" s="122">
        <f>IF(F65&gt;0,(I65-F65)/F65*100%,0)</f>
        <v>0</v>
      </c>
      <c r="M65" s="24"/>
      <c r="O65" s="97"/>
    </row>
    <row r="66" spans="1:15" s="82" customFormat="1" ht="14.1" customHeight="1">
      <c r="A66" s="113" t="s">
        <v>5</v>
      </c>
      <c r="B66" s="13"/>
      <c r="C66" s="24"/>
      <c r="D66" s="29"/>
      <c r="E66" s="29"/>
      <c r="F66" s="29"/>
      <c r="G66" s="29"/>
      <c r="H66" s="29"/>
      <c r="I66" s="29"/>
      <c r="J66" s="29"/>
      <c r="K66" s="29"/>
      <c r="L66" s="122">
        <f>IF(F66&gt;0,(I66-F66)/F66*100%,0)</f>
        <v>0</v>
      </c>
      <c r="M66" s="24"/>
      <c r="O66" s="98"/>
    </row>
    <row r="67" spans="1:15" s="6" customFormat="1" ht="14.1" customHeight="1">
      <c r="A67" s="505" t="s">
        <v>317</v>
      </c>
      <c r="B67" s="506"/>
      <c r="C67" s="506"/>
      <c r="D67" s="506"/>
      <c r="E67" s="507"/>
      <c r="F67" s="121">
        <f ca="1">SUM(F64:OFFSET(V_ZRF_Suma_II.II,-1,5))</f>
        <v>0</v>
      </c>
      <c r="G67" s="121">
        <f ca="1">SUM(G64:OFFSET(V_ZRF_Suma_II.II,-1,6))</f>
        <v>0</v>
      </c>
      <c r="H67" s="121">
        <f ca="1">SUM(H64:OFFSET(V_ZRF_Suma_II.II,-1,7))</f>
        <v>0</v>
      </c>
      <c r="I67" s="121">
        <f ca="1">SUM(I64:OFFSET(V_ZRF_Suma_II.II,-1,8))</f>
        <v>0</v>
      </c>
      <c r="J67" s="121">
        <f ca="1">SUM(J64:OFFSET(V_ZRF_Suma_II.II,-1,9))</f>
        <v>0</v>
      </c>
      <c r="K67" s="121">
        <f ca="1">SUM(K64:OFFSET(V_ZRF_Suma_II.II,-1,10))</f>
        <v>0</v>
      </c>
      <c r="L67" s="122">
        <f ca="1">IF(F67&gt;0,(I67-F67)/F67*100%,0)</f>
        <v>0</v>
      </c>
      <c r="M67" s="31"/>
      <c r="O67" s="96" t="s">
        <v>67</v>
      </c>
    </row>
    <row r="68" spans="1:15" s="6" customFormat="1" ht="14.1" customHeight="1">
      <c r="A68" s="36" t="s">
        <v>321</v>
      </c>
      <c r="B68" s="508" t="s">
        <v>560</v>
      </c>
      <c r="C68" s="509"/>
      <c r="D68" s="509"/>
      <c r="E68" s="509"/>
      <c r="F68" s="509"/>
      <c r="G68" s="509"/>
      <c r="H68" s="509"/>
      <c r="I68" s="509"/>
      <c r="J68" s="509"/>
      <c r="K68" s="509"/>
      <c r="L68" s="148"/>
      <c r="M68" s="149"/>
      <c r="O68" s="93" t="s">
        <v>68</v>
      </c>
    </row>
    <row r="69" spans="1:15" s="6" customFormat="1" ht="14.1" customHeight="1">
      <c r="A69" s="113" t="s">
        <v>322</v>
      </c>
      <c r="B69" s="13"/>
      <c r="C69" s="24"/>
      <c r="D69" s="29"/>
      <c r="E69" s="29"/>
      <c r="F69" s="29"/>
      <c r="G69" s="29"/>
      <c r="H69" s="29"/>
      <c r="I69" s="29"/>
      <c r="J69" s="29"/>
      <c r="K69" s="29"/>
      <c r="L69" s="122">
        <f>IF(F69&gt;0,(I69-F69)/F69*100%,0)</f>
        <v>0</v>
      </c>
      <c r="M69" s="27"/>
      <c r="O69" s="97"/>
    </row>
    <row r="70" spans="1:15" s="6" customFormat="1" ht="14.1" customHeight="1">
      <c r="A70" s="113" t="s">
        <v>323</v>
      </c>
      <c r="B70" s="13"/>
      <c r="C70" s="24"/>
      <c r="D70" s="29"/>
      <c r="E70" s="29"/>
      <c r="F70" s="29"/>
      <c r="G70" s="29"/>
      <c r="H70" s="29"/>
      <c r="I70" s="29"/>
      <c r="J70" s="29"/>
      <c r="K70" s="29"/>
      <c r="L70" s="122">
        <f>IF(F70&gt;0,(I70-F70)/F70*100%,0)</f>
        <v>0</v>
      </c>
      <c r="M70" s="24"/>
      <c r="O70" s="97"/>
    </row>
    <row r="71" spans="1:15" s="82" customFormat="1" ht="14.1" customHeight="1">
      <c r="A71" s="113" t="s">
        <v>5</v>
      </c>
      <c r="B71" s="13"/>
      <c r="C71" s="24"/>
      <c r="D71" s="29"/>
      <c r="E71" s="29"/>
      <c r="F71" s="29"/>
      <c r="G71" s="29"/>
      <c r="H71" s="29"/>
      <c r="I71" s="29"/>
      <c r="J71" s="29"/>
      <c r="K71" s="29"/>
      <c r="L71" s="122">
        <f>IF(F71&gt;0,(I71-F71)/F71*100%,0)</f>
        <v>0</v>
      </c>
      <c r="M71" s="24"/>
      <c r="O71" s="98"/>
    </row>
    <row r="72" spans="1:15" s="6" customFormat="1" ht="14.1" customHeight="1">
      <c r="A72" s="505" t="s">
        <v>318</v>
      </c>
      <c r="B72" s="506"/>
      <c r="C72" s="506"/>
      <c r="D72" s="506"/>
      <c r="E72" s="507"/>
      <c r="F72" s="121">
        <f ca="1">SUM(F69:OFFSET(V_ZRF_Suma_II.III,-1,5))</f>
        <v>0</v>
      </c>
      <c r="G72" s="121">
        <f ca="1">SUM(G69:OFFSET(V_ZRF_Suma_II.III,-1,6))</f>
        <v>0</v>
      </c>
      <c r="H72" s="121">
        <f ca="1">SUM(H69:OFFSET(V_ZRF_Suma_II.III,-1,7))</f>
        <v>0</v>
      </c>
      <c r="I72" s="121">
        <f ca="1">SUM(I69:OFFSET(V_ZRF_Suma_II.III,-1,8))</f>
        <v>0</v>
      </c>
      <c r="J72" s="121">
        <f ca="1">SUM(J69:OFFSET(V_ZRF_Suma_II.III,-1,9))</f>
        <v>0</v>
      </c>
      <c r="K72" s="121">
        <f ca="1">SUM(K69:OFFSET(V_ZRF_Suma_II.III,-1,10))</f>
        <v>0</v>
      </c>
      <c r="L72" s="122">
        <f ca="1">IF(F72&gt;0,(I72-F72)/F72*100%,0)</f>
        <v>0</v>
      </c>
      <c r="M72" s="31"/>
      <c r="O72" s="96" t="s">
        <v>67</v>
      </c>
    </row>
    <row r="73" spans="1:15" s="6" customFormat="1" ht="14.1" customHeight="1">
      <c r="A73" s="510" t="s">
        <v>35</v>
      </c>
      <c r="B73" s="511"/>
      <c r="C73" s="511"/>
      <c r="D73" s="511"/>
      <c r="E73" s="512"/>
      <c r="F73" s="121">
        <f ca="1">SUM(OFFSET(V_ZRF_Suma_II.I,0,5),OFFSET(V_ZRF_Suma_II.II,0,5),OFFSET(V_ZRF_Suma_II.III,0,5))</f>
        <v>0</v>
      </c>
      <c r="G73" s="121">
        <f ca="1">SUM(OFFSET(V_ZRF_Suma_II.I,0,6),OFFSET(V_ZRF_Suma_II.II,0,6),OFFSET(V_ZRF_Suma_II.III,0,6))</f>
        <v>0</v>
      </c>
      <c r="H73" s="121">
        <f ca="1">SUM(OFFSET(V_ZRF_Suma_II.I,0,7),OFFSET(V_ZRF_Suma_II.II,0,7),OFFSET(V_ZRF_Suma_II.III,0,7))</f>
        <v>0</v>
      </c>
      <c r="I73" s="121">
        <f ca="1">SUM(OFFSET(V_ZRF_Suma_II.I,0,8),OFFSET(V_ZRF_Suma_II.II,0,8),OFFSET(V_ZRF_Suma_II.III,0,8))</f>
        <v>0</v>
      </c>
      <c r="J73" s="121">
        <f ca="1">SUM(OFFSET(V_ZRF_Suma_II.I,0,9),OFFSET(V_ZRF_Suma_II.II,0,9),OFFSET(V_ZRF_Suma_II.III,0,9))</f>
        <v>0</v>
      </c>
      <c r="K73" s="121">
        <f ca="1">SUM(OFFSET(V_ZRF_Suma_II.I,0,10),OFFSET(V_ZRF_Suma_II.II,0,10),OFFSET(V_ZRF_Suma_II.III,0,10))</f>
        <v>0</v>
      </c>
      <c r="L73" s="122">
        <f ca="1">IF(F73&gt;0,(I73-F73)/F73*100%,0)</f>
        <v>0</v>
      </c>
      <c r="M73" s="31"/>
      <c r="O73" s="92" t="s">
        <v>67</v>
      </c>
    </row>
    <row r="74" spans="1:15" s="6" customFormat="1" ht="14.1" customHeight="1">
      <c r="A74" s="36" t="s">
        <v>308</v>
      </c>
      <c r="B74" s="508" t="s">
        <v>37</v>
      </c>
      <c r="C74" s="509"/>
      <c r="D74" s="509"/>
      <c r="E74" s="509"/>
      <c r="F74" s="509"/>
      <c r="G74" s="509"/>
      <c r="H74" s="509"/>
      <c r="I74" s="509"/>
      <c r="J74" s="509"/>
      <c r="K74" s="509"/>
      <c r="L74" s="148"/>
      <c r="M74" s="149"/>
      <c r="O74" s="97"/>
    </row>
    <row r="75" spans="1:15" s="6" customFormat="1" ht="14.1" customHeight="1">
      <c r="A75" s="113" t="s">
        <v>50</v>
      </c>
      <c r="B75" s="13"/>
      <c r="C75" s="24"/>
      <c r="D75" s="29"/>
      <c r="E75" s="29"/>
      <c r="F75" s="29"/>
      <c r="G75" s="29"/>
      <c r="H75" s="29"/>
      <c r="I75" s="29"/>
      <c r="J75" s="29"/>
      <c r="K75" s="29"/>
      <c r="L75" s="122">
        <f>IF(F75&gt;0,(I75-F75)/F75*100%,0)</f>
        <v>0</v>
      </c>
      <c r="M75" s="27"/>
      <c r="O75" s="97"/>
    </row>
    <row r="76" spans="1:15" s="6" customFormat="1" ht="14.1" customHeight="1">
      <c r="A76" s="113" t="s">
        <v>51</v>
      </c>
      <c r="B76" s="13"/>
      <c r="C76" s="24"/>
      <c r="D76" s="29"/>
      <c r="E76" s="29"/>
      <c r="F76" s="29"/>
      <c r="G76" s="29"/>
      <c r="H76" s="29"/>
      <c r="I76" s="29"/>
      <c r="J76" s="29"/>
      <c r="K76" s="29"/>
      <c r="L76" s="122">
        <f>IF(F76&gt;0,(I76-F76)/F76*100%,0)</f>
        <v>0</v>
      </c>
      <c r="M76" s="24"/>
      <c r="O76" s="97"/>
    </row>
    <row r="77" spans="1:15" s="82" customFormat="1" ht="14.1" customHeight="1">
      <c r="A77" s="113" t="s">
        <v>5</v>
      </c>
      <c r="B77" s="13"/>
      <c r="C77" s="24"/>
      <c r="D77" s="29"/>
      <c r="E77" s="29"/>
      <c r="F77" s="29"/>
      <c r="G77" s="29"/>
      <c r="H77" s="29"/>
      <c r="I77" s="29"/>
      <c r="J77" s="29"/>
      <c r="K77" s="29"/>
      <c r="L77" s="122">
        <f>IF(F77&gt;0,(I77-F77)/F77*100%,0)</f>
        <v>0</v>
      </c>
      <c r="M77" s="24"/>
      <c r="O77" s="98"/>
    </row>
    <row r="78" spans="1:15" s="6" customFormat="1" ht="14.1" customHeight="1">
      <c r="A78" s="510" t="s">
        <v>307</v>
      </c>
      <c r="B78" s="511"/>
      <c r="C78" s="511"/>
      <c r="D78" s="511"/>
      <c r="E78" s="512"/>
      <c r="F78" s="121">
        <f ca="1">SUM(F75:OFFSET(V_ZRF_Suma_III,-1,5))</f>
        <v>0</v>
      </c>
      <c r="G78" s="121">
        <f ca="1">SUM(G75:OFFSET(V_ZRF_Suma_III,-1,6))</f>
        <v>0</v>
      </c>
      <c r="H78" s="121">
        <f ca="1">SUM(H75:OFFSET(V_ZRF_Suma_III,-1,7))</f>
        <v>0</v>
      </c>
      <c r="I78" s="121">
        <f ca="1">SUM(I75:OFFSET(V_ZRF_Suma_III,-1,8))</f>
        <v>0</v>
      </c>
      <c r="J78" s="121">
        <f ca="1">SUM(J75:OFFSET(V_ZRF_Suma_III,-1,9))</f>
        <v>0</v>
      </c>
      <c r="K78" s="121">
        <f ca="1">SUM(K75:OFFSET(V_ZRF_Suma_III,-1,10))</f>
        <v>0</v>
      </c>
      <c r="L78" s="122">
        <f ca="1">IF(F78&gt;0,(I78-F78)/F78*100%,0)</f>
        <v>0</v>
      </c>
      <c r="M78" s="31"/>
      <c r="O78" s="92" t="s">
        <v>67</v>
      </c>
    </row>
    <row r="79" spans="1:15" s="5" customFormat="1" ht="14.1" customHeight="1">
      <c r="A79" s="513" t="s">
        <v>324</v>
      </c>
      <c r="B79" s="514"/>
      <c r="C79" s="514"/>
      <c r="D79" s="514"/>
      <c r="E79" s="515"/>
      <c r="F79" s="121">
        <f ca="1">SUM(OFFSET(V_ZRF_Suma_I,0,5),OFFSET(V_ZRF_Suma_II,0,5),OFFSET(V_ZRF_Suma_III,0,5))</f>
        <v>0</v>
      </c>
      <c r="G79" s="121">
        <f ca="1">SUM(OFFSET(V_ZRF_Suma_I,0,6),OFFSET(V_ZRF_Suma_II,0,6),OFFSET(V_ZRF_Suma_III,0,6))</f>
        <v>0</v>
      </c>
      <c r="H79" s="121">
        <f ca="1">SUM(OFFSET(V_ZRF_Suma_I,0,7),OFFSET(V_ZRF_Suma_II,0,7),OFFSET(V_ZRF_Suma_III,0,7))</f>
        <v>0</v>
      </c>
      <c r="I79" s="121">
        <f ca="1">SUM(OFFSET(V_ZRF_Suma_I,0,8),OFFSET(V_ZRF_Suma_II,0,8),OFFSET(V_ZRF_Suma_III,0,8))</f>
        <v>0</v>
      </c>
      <c r="J79" s="121">
        <f ca="1">SUM(OFFSET(V_ZRF_Suma_I,0,9),OFFSET(V_ZRF_Suma_II,0,9),OFFSET(V_ZRF_Suma_III,0,9))</f>
        <v>0</v>
      </c>
      <c r="K79" s="121">
        <f ca="1">SUM(OFFSET(V_ZRF_Suma_I,0,10),OFFSET(V_ZRF_Suma_II,0,10),OFFSET(V_ZRF_Suma_III,0,10))</f>
        <v>0</v>
      </c>
      <c r="L79" s="122">
        <f ca="1">IF(F79&gt;0,(I79-F79)/F79*100%,0)</f>
        <v>0</v>
      </c>
      <c r="M79" s="32"/>
      <c r="O79" s="93" t="s">
        <v>68</v>
      </c>
    </row>
    <row r="80" spans="1:15" s="5" customFormat="1" ht="14.1" customHeight="1">
      <c r="A80" s="37" t="s">
        <v>304</v>
      </c>
      <c r="B80" s="499" t="s">
        <v>69</v>
      </c>
      <c r="C80" s="500"/>
      <c r="D80" s="33"/>
      <c r="E80" s="117"/>
      <c r="F80" s="121">
        <f ca="1">IF($D80&gt;0,SUMIF($M$7:OFFSET(V_ZRF_Suma_KK_operacji,0,12),$D80,F$7:OFFSET(V_ZRF_Suma_KK_operacji,0,5)),0)</f>
        <v>0</v>
      </c>
      <c r="G80" s="121">
        <f ca="1">IF($D80&gt;0,SUMIF($M$7:OFFSET(V_ZRF_Suma_KK_operacji,0,12),$D80,G$7:OFFSET(V_ZRF_Suma_KK_operacji,0,6)),0)</f>
        <v>0</v>
      </c>
      <c r="H80" s="121">
        <f ca="1">IF($D80&gt;0,SUMIF($M$7:OFFSET(V_ZRF_Suma_KK_operacji,0,12),$D80,H$7:OFFSET(V_ZRF_Suma_KK_operacji,0,7)),0)</f>
        <v>0</v>
      </c>
      <c r="I80" s="121">
        <f ca="1">IF($D80&gt;0,SUMIF($M$7:OFFSET(V_ZRF_Suma_KK_operacji,0,12),$D80,I$7:OFFSET(V_ZRF_Suma_KK_operacji,0,8)),0)</f>
        <v>0</v>
      </c>
      <c r="J80" s="121">
        <f ca="1">IF($D80&gt;0,SUMIF($M$7:OFFSET(V_ZRF_Suma_KK_operacji,0,12),$D80,J$7:OFFSET(V_ZRF_Suma_KK_operacji,0,9)),0)</f>
        <v>0</v>
      </c>
      <c r="K80" s="121">
        <f ca="1">IF($D80&gt;0,SUMIF($M$7:OFFSET(V_ZRF_Suma_KK_operacji,0,12),$D80,K$7:OFFSET(V_ZRF_Suma_KK_operacji,0,10)),0)</f>
        <v>0</v>
      </c>
      <c r="L80" s="165"/>
      <c r="M80" s="166"/>
      <c r="O80" s="99"/>
    </row>
    <row r="81" spans="1:15" s="5" customFormat="1" ht="14.1" customHeight="1">
      <c r="A81" s="158" t="s">
        <v>305</v>
      </c>
      <c r="B81" s="523" t="s">
        <v>69</v>
      </c>
      <c r="C81" s="524"/>
      <c r="D81" s="159"/>
      <c r="E81" s="160"/>
      <c r="F81" s="161">
        <f ca="1">IF($D81&gt;0,SUMIF($M$7:OFFSET(V_ZRF_Suma_KK_operacji,0,12),$D81,F$7:OFFSET(V_ZRF_Suma_KK_operacji,0,5)),0)</f>
        <v>0</v>
      </c>
      <c r="G81" s="161">
        <f ca="1">IF($D81&gt;0,SUMIF($M$7:OFFSET(V_ZRF_Suma_KK_operacji,0,12),$D81,G$7:OFFSET(V_ZRF_Suma_KK_operacji,0,6)),0)</f>
        <v>0</v>
      </c>
      <c r="H81" s="161">
        <f ca="1">IF($D81&gt;0,SUMIF($M$7:OFFSET(V_ZRF_Suma_KK_operacji,0,12),$D81,H$7:OFFSET(V_ZRF_Suma_KK_operacji,0,7)),0)</f>
        <v>0</v>
      </c>
      <c r="I81" s="161">
        <f ca="1">IF($D81&gt;0,SUMIF($M$7:OFFSET(V_ZRF_Suma_KK_operacji,0,12),$D81,I$7:OFFSET(V_ZRF_Suma_KK_operacji,0,8)),0)</f>
        <v>0</v>
      </c>
      <c r="J81" s="161">
        <f ca="1">IF($D81&gt;0,SUMIF($M$7:OFFSET(V_ZRF_Suma_KK_operacji,0,12),$D81,J$7:OFFSET(V_ZRF_Suma_KK_operacji,0,9)),0)</f>
        <v>0</v>
      </c>
      <c r="K81" s="161">
        <f ca="1">IF($D81&gt;0,SUMIF($M$7:OFFSET(V_ZRF_Suma_KK_operacji,0,12),$D81,K$7:OFFSET(V_ZRF_Suma_KK_operacji,0,10)),0)</f>
        <v>0</v>
      </c>
      <c r="L81" s="167"/>
      <c r="M81" s="150"/>
      <c r="O81" s="99"/>
    </row>
    <row r="82" spans="1:15" s="83" customFormat="1" ht="14.1" customHeight="1">
      <c r="A82" s="20" t="s">
        <v>306</v>
      </c>
      <c r="B82" s="525" t="s">
        <v>69</v>
      </c>
      <c r="C82" s="525"/>
      <c r="D82" s="33"/>
      <c r="E82" s="157"/>
      <c r="F82" s="121">
        <f ca="1">IF($D82&gt;0,SUMIF($M$7:OFFSET(V_ZRF_Suma_KK_operacji,0,12),$D82,F$7:OFFSET(V_ZRF_Suma_KK_operacji,0,5)),0)</f>
        <v>0</v>
      </c>
      <c r="G82" s="121">
        <f ca="1">IF($D82&gt;0,SUMIF($M$7:OFFSET(V_ZRF_Suma_KK_operacji,0,12),$D82,G$7:OFFSET(V_ZRF_Suma_KK_operacji,0,6)),0)</f>
        <v>0</v>
      </c>
      <c r="H82" s="121">
        <f ca="1">IF($D82&gt;0,SUMIF($M$7:OFFSET(V_ZRF_Suma_KK_operacji,0,12),$D82,H$7:OFFSET(V_ZRF_Suma_KK_operacji,0,7)),0)</f>
        <v>0</v>
      </c>
      <c r="I82" s="121">
        <f ca="1">IF($D82&gt;0,SUMIF($M$7:OFFSET(V_ZRF_Suma_KK_operacji,0,12),$D82,I$7:OFFSET(V_ZRF_Suma_KK_operacji,0,8)),0)</f>
        <v>0</v>
      </c>
      <c r="J82" s="121">
        <f ca="1">IF($D82&gt;0,SUMIF($M$7:OFFSET(V_ZRF_Suma_KK_operacji,0,12),$D82,J$7:OFFSET(V_ZRF_Suma_KK_operacji,0,9)),0)</f>
        <v>0</v>
      </c>
      <c r="K82" s="121">
        <f ca="1">IF($D82&gt;0,SUMIF($M$7:OFFSET(V_ZRF_Suma_KK_operacji,0,12),$D82,K$7:OFFSET(V_ZRF_Suma_KK_operacji,0,10)),0)</f>
        <v>0</v>
      </c>
      <c r="L82" s="168"/>
      <c r="M82" s="169"/>
      <c r="O82" s="100"/>
    </row>
    <row r="83" spans="1:15" s="4" customFormat="1" ht="21" customHeight="1">
      <c r="A83" s="522" t="s">
        <v>552</v>
      </c>
      <c r="B83" s="522"/>
      <c r="C83" s="522"/>
      <c r="D83" s="522"/>
      <c r="E83" s="522"/>
      <c r="F83" s="522"/>
      <c r="G83" s="522"/>
      <c r="H83" s="522"/>
      <c r="I83" s="522"/>
      <c r="J83" s="522"/>
      <c r="K83" s="522"/>
      <c r="L83" s="522"/>
      <c r="M83" s="522"/>
      <c r="O83" s="363" t="s">
        <v>67</v>
      </c>
    </row>
    <row r="84" spans="1:15" ht="26.25" customHeight="1">
      <c r="A84" s="490" t="s">
        <v>549</v>
      </c>
      <c r="B84" s="490"/>
      <c r="C84" s="490"/>
      <c r="D84" s="490"/>
      <c r="E84" s="490"/>
      <c r="F84" s="490"/>
      <c r="G84" s="490"/>
      <c r="H84" s="490"/>
      <c r="I84" s="490"/>
      <c r="J84" s="490"/>
      <c r="K84" s="490"/>
      <c r="L84" s="490"/>
      <c r="M84" s="490"/>
      <c r="O84" s="128" t="s">
        <v>68</v>
      </c>
    </row>
  </sheetData>
  <sheetProtection sheet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67:M72 A73:L73 A58:M66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count="7">
    <dataValidation type="whole" operator="greaterThanOrEqual" allowBlank="1" showInputMessage="1" showErrorMessage="1" sqref="D80:E82 M6:M82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2" orientation="landscape" cellComments="asDisplayed" r:id="rId1"/>
  <headerFooter>
    <oddFooter>&amp;L&amp;9PROW 2014-2020_19.2/5z&amp;R&amp;9Strona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J63"/>
  <sheetViews>
    <sheetView showGridLines="0" view="pageBreakPreview" zoomScaleSheetLayoutView="100" workbookViewId="0">
      <selection sqref="A1:H1"/>
    </sheetView>
  </sheetViews>
  <sheetFormatPr defaultColWidth="9.140625" defaultRowHeight="12"/>
  <cols>
    <col min="1" max="1" width="3.57031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81" t="s">
        <v>173</v>
      </c>
      <c r="B1" s="481"/>
      <c r="C1" s="481"/>
      <c r="D1" s="481"/>
      <c r="E1" s="481"/>
      <c r="F1" s="481"/>
      <c r="G1" s="481"/>
      <c r="H1" s="481"/>
    </row>
    <row r="2" spans="1:8" s="11" customFormat="1" ht="18" customHeight="1">
      <c r="A2" s="552" t="s">
        <v>325</v>
      </c>
      <c r="B2" s="552"/>
      <c r="C2" s="552"/>
      <c r="D2" s="552"/>
      <c r="E2" s="552"/>
      <c r="F2" s="552"/>
      <c r="G2" s="552"/>
      <c r="H2" s="552"/>
    </row>
    <row r="3" spans="1:8" s="11" customFormat="1" ht="63.95" customHeight="1">
      <c r="A3" s="8" t="s">
        <v>42</v>
      </c>
      <c r="B3" s="351" t="s">
        <v>53</v>
      </c>
      <c r="C3" s="555" t="s">
        <v>135</v>
      </c>
      <c r="D3" s="556"/>
      <c r="E3" s="351" t="s">
        <v>134</v>
      </c>
      <c r="F3" s="351" t="s">
        <v>56</v>
      </c>
      <c r="G3" s="351" t="s">
        <v>133</v>
      </c>
      <c r="H3" s="181" t="s">
        <v>52</v>
      </c>
    </row>
    <row r="4" spans="1:8" s="11" customFormat="1" ht="18" customHeight="1">
      <c r="A4" s="531" t="s">
        <v>13</v>
      </c>
      <c r="B4" s="528" t="s">
        <v>328</v>
      </c>
      <c r="C4" s="536" t="s">
        <v>59</v>
      </c>
      <c r="D4" s="535"/>
      <c r="E4" s="107"/>
      <c r="F4" s="228" t="s">
        <v>348</v>
      </c>
      <c r="G4" s="162">
        <f>SUM(G5:G6)</f>
        <v>0</v>
      </c>
      <c r="H4" s="105"/>
    </row>
    <row r="5" spans="1:8" s="11" customFormat="1" ht="18" customHeight="1">
      <c r="A5" s="532"/>
      <c r="B5" s="529"/>
      <c r="C5" s="536" t="s">
        <v>329</v>
      </c>
      <c r="D5" s="535"/>
      <c r="E5" s="232" t="s">
        <v>81</v>
      </c>
      <c r="F5" s="228" t="s">
        <v>348</v>
      </c>
      <c r="G5" s="230"/>
      <c r="H5" s="105"/>
    </row>
    <row r="6" spans="1:8" s="11" customFormat="1" ht="18" customHeight="1">
      <c r="A6" s="532"/>
      <c r="B6" s="529"/>
      <c r="C6" s="536" t="s">
        <v>330</v>
      </c>
      <c r="D6" s="535"/>
      <c r="E6" s="232" t="s">
        <v>81</v>
      </c>
      <c r="F6" s="228" t="s">
        <v>348</v>
      </c>
      <c r="G6" s="230"/>
      <c r="H6" s="105"/>
    </row>
    <row r="7" spans="1:8" s="11" customFormat="1" ht="21.95" customHeight="1">
      <c r="A7" s="532"/>
      <c r="B7" s="529"/>
      <c r="C7" s="536" t="s">
        <v>331</v>
      </c>
      <c r="D7" s="535"/>
      <c r="E7" s="232" t="s">
        <v>81</v>
      </c>
      <c r="F7" s="228" t="s">
        <v>348</v>
      </c>
      <c r="G7" s="111"/>
      <c r="H7" s="105"/>
    </row>
    <row r="8" spans="1:8" s="11" customFormat="1" ht="27.95" customHeight="1">
      <c r="A8" s="532"/>
      <c r="B8" s="529"/>
      <c r="C8" s="536" t="s">
        <v>332</v>
      </c>
      <c r="D8" s="535"/>
      <c r="E8" s="232" t="s">
        <v>81</v>
      </c>
      <c r="F8" s="228" t="s">
        <v>348</v>
      </c>
      <c r="G8" s="111"/>
      <c r="H8" s="105"/>
    </row>
    <row r="9" spans="1:8" s="11" customFormat="1" ht="18" customHeight="1">
      <c r="A9" s="532"/>
      <c r="B9" s="529"/>
      <c r="C9" s="536" t="s">
        <v>333</v>
      </c>
      <c r="D9" s="535"/>
      <c r="E9" s="232" t="s">
        <v>81</v>
      </c>
      <c r="F9" s="228" t="s">
        <v>348</v>
      </c>
      <c r="G9" s="111"/>
      <c r="H9" s="105"/>
    </row>
    <row r="10" spans="1:8" s="11" customFormat="1" ht="18" customHeight="1">
      <c r="A10" s="533"/>
      <c r="B10" s="530"/>
      <c r="C10" s="536" t="s">
        <v>334</v>
      </c>
      <c r="D10" s="535"/>
      <c r="E10" s="232" t="s">
        <v>81</v>
      </c>
      <c r="F10" s="228" t="s">
        <v>348</v>
      </c>
      <c r="G10" s="111"/>
      <c r="H10" s="105"/>
    </row>
    <row r="11" spans="1:8" s="11" customFormat="1" ht="18" customHeight="1">
      <c r="A11" s="531" t="s">
        <v>14</v>
      </c>
      <c r="B11" s="528" t="s">
        <v>335</v>
      </c>
      <c r="C11" s="536" t="s">
        <v>59</v>
      </c>
      <c r="D11" s="535"/>
      <c r="E11" s="107"/>
      <c r="F11" s="228" t="s">
        <v>348</v>
      </c>
      <c r="G11" s="162">
        <f>SUM(G12:G13)</f>
        <v>0</v>
      </c>
      <c r="H11" s="105"/>
    </row>
    <row r="12" spans="1:8" s="11" customFormat="1" ht="18" customHeight="1">
      <c r="A12" s="532"/>
      <c r="B12" s="529"/>
      <c r="C12" s="536" t="s">
        <v>329</v>
      </c>
      <c r="D12" s="535"/>
      <c r="E12" s="232" t="s">
        <v>81</v>
      </c>
      <c r="F12" s="228" t="s">
        <v>348</v>
      </c>
      <c r="G12" s="111"/>
      <c r="H12" s="105"/>
    </row>
    <row r="13" spans="1:8" s="11" customFormat="1" ht="18" customHeight="1">
      <c r="A13" s="533"/>
      <c r="B13" s="530"/>
      <c r="C13" s="536" t="s">
        <v>330</v>
      </c>
      <c r="D13" s="535"/>
      <c r="E13" s="232" t="s">
        <v>81</v>
      </c>
      <c r="F13" s="228" t="s">
        <v>348</v>
      </c>
      <c r="G13" s="111"/>
      <c r="H13" s="105"/>
    </row>
    <row r="14" spans="1:8" s="11" customFormat="1" ht="33.950000000000003" customHeight="1">
      <c r="A14" s="349" t="s">
        <v>15</v>
      </c>
      <c r="B14" s="311" t="s">
        <v>339</v>
      </c>
      <c r="C14" s="536" t="s">
        <v>59</v>
      </c>
      <c r="D14" s="535"/>
      <c r="E14" s="107"/>
      <c r="F14" s="228" t="s">
        <v>347</v>
      </c>
      <c r="G14" s="111"/>
      <c r="H14" s="105"/>
    </row>
    <row r="15" spans="1:8" s="11" customFormat="1" ht="21.95" customHeight="1">
      <c r="A15" s="349" t="s">
        <v>16</v>
      </c>
      <c r="B15" s="311" t="s">
        <v>340</v>
      </c>
      <c r="C15" s="536" t="s">
        <v>59</v>
      </c>
      <c r="D15" s="535"/>
      <c r="E15" s="107"/>
      <c r="F15" s="228" t="s">
        <v>347</v>
      </c>
      <c r="G15" s="111"/>
      <c r="H15" s="105"/>
    </row>
    <row r="16" spans="1:8" s="11" customFormat="1" ht="39">
      <c r="A16" s="349" t="s">
        <v>17</v>
      </c>
      <c r="B16" s="311" t="s">
        <v>341</v>
      </c>
      <c r="C16" s="536" t="s">
        <v>59</v>
      </c>
      <c r="D16" s="535"/>
      <c r="E16" s="107"/>
      <c r="F16" s="228" t="s">
        <v>347</v>
      </c>
      <c r="G16" s="111"/>
      <c r="H16" s="105"/>
    </row>
    <row r="17" spans="1:8" s="11" customFormat="1" ht="21.95" customHeight="1">
      <c r="A17" s="349" t="s">
        <v>6</v>
      </c>
      <c r="B17" s="311" t="s">
        <v>342</v>
      </c>
      <c r="C17" s="536" t="s">
        <v>59</v>
      </c>
      <c r="D17" s="535"/>
      <c r="E17" s="107"/>
      <c r="F17" s="228" t="s">
        <v>347</v>
      </c>
      <c r="G17" s="111"/>
      <c r="H17" s="105"/>
    </row>
    <row r="18" spans="1:8" s="11" customFormat="1" ht="21.95" customHeight="1">
      <c r="A18" s="349" t="s">
        <v>18</v>
      </c>
      <c r="B18" s="311" t="s">
        <v>343</v>
      </c>
      <c r="C18" s="536" t="s">
        <v>59</v>
      </c>
      <c r="D18" s="535"/>
      <c r="E18" s="107"/>
      <c r="F18" s="228" t="s">
        <v>347</v>
      </c>
      <c r="G18" s="111"/>
      <c r="H18" s="105"/>
    </row>
    <row r="19" spans="1:8" s="11" customFormat="1" ht="18" customHeight="1">
      <c r="A19" s="531" t="s">
        <v>19</v>
      </c>
      <c r="B19" s="528" t="s">
        <v>336</v>
      </c>
      <c r="C19" s="534" t="s">
        <v>59</v>
      </c>
      <c r="D19" s="535"/>
      <c r="E19" s="226"/>
      <c r="F19" s="228" t="s">
        <v>58</v>
      </c>
      <c r="G19" s="133">
        <f>SUM(G20:G21)</f>
        <v>0</v>
      </c>
      <c r="H19" s="182"/>
    </row>
    <row r="20" spans="1:8" s="11" customFormat="1" ht="18" customHeight="1">
      <c r="A20" s="532"/>
      <c r="B20" s="529"/>
      <c r="C20" s="534" t="s">
        <v>337</v>
      </c>
      <c r="D20" s="535"/>
      <c r="E20" s="232" t="s">
        <v>81</v>
      </c>
      <c r="F20" s="228" t="s">
        <v>58</v>
      </c>
      <c r="G20" s="134"/>
      <c r="H20" s="182"/>
    </row>
    <row r="21" spans="1:8" s="11" customFormat="1" ht="18" customHeight="1">
      <c r="A21" s="533"/>
      <c r="B21" s="530"/>
      <c r="C21" s="534" t="s">
        <v>338</v>
      </c>
      <c r="D21" s="535"/>
      <c r="E21" s="232" t="s">
        <v>81</v>
      </c>
      <c r="F21" s="228" t="s">
        <v>58</v>
      </c>
      <c r="G21" s="134"/>
      <c r="H21" s="182"/>
    </row>
    <row r="22" spans="1:8" s="11" customFormat="1" ht="18" customHeight="1">
      <c r="A22" s="349" t="s">
        <v>24</v>
      </c>
      <c r="B22" s="311" t="s">
        <v>40</v>
      </c>
      <c r="C22" s="553" t="s">
        <v>81</v>
      </c>
      <c r="D22" s="554"/>
      <c r="E22" s="107"/>
      <c r="F22" s="228" t="s">
        <v>347</v>
      </c>
      <c r="G22" s="111"/>
      <c r="H22" s="105"/>
    </row>
    <row r="23" spans="1:8" s="11" customFormat="1" ht="18" customHeight="1">
      <c r="A23" s="349" t="s">
        <v>21</v>
      </c>
      <c r="B23" s="348" t="s">
        <v>77</v>
      </c>
      <c r="C23" s="553" t="s">
        <v>81</v>
      </c>
      <c r="D23" s="554"/>
      <c r="E23" s="108"/>
      <c r="F23" s="229" t="s">
        <v>57</v>
      </c>
      <c r="G23" s="111"/>
      <c r="H23" s="105"/>
    </row>
    <row r="24" spans="1:8" s="11" customFormat="1" ht="15.95" customHeight="1">
      <c r="A24" s="531" t="s">
        <v>22</v>
      </c>
      <c r="B24" s="528" t="s">
        <v>78</v>
      </c>
      <c r="C24" s="534" t="s">
        <v>59</v>
      </c>
      <c r="D24" s="535"/>
      <c r="E24" s="227"/>
      <c r="F24" s="228" t="s">
        <v>347</v>
      </c>
      <c r="G24" s="162">
        <f>SUM(G25:G26)</f>
        <v>0</v>
      </c>
      <c r="H24" s="105"/>
    </row>
    <row r="25" spans="1:8" s="11" customFormat="1" ht="15.95" customHeight="1">
      <c r="A25" s="532"/>
      <c r="B25" s="529"/>
      <c r="C25" s="537" t="s">
        <v>59</v>
      </c>
      <c r="D25" s="345" t="s">
        <v>139</v>
      </c>
      <c r="E25" s="232" t="s">
        <v>81</v>
      </c>
      <c r="F25" s="228" t="s">
        <v>347</v>
      </c>
      <c r="G25" s="162">
        <f>SUM(G27,G29,G31)</f>
        <v>0</v>
      </c>
      <c r="H25" s="105"/>
    </row>
    <row r="26" spans="1:8" s="11" customFormat="1" ht="15.95" customHeight="1">
      <c r="A26" s="532"/>
      <c r="B26" s="529"/>
      <c r="C26" s="538"/>
      <c r="D26" s="345" t="s">
        <v>140</v>
      </c>
      <c r="E26" s="232" t="s">
        <v>81</v>
      </c>
      <c r="F26" s="228" t="s">
        <v>347</v>
      </c>
      <c r="G26" s="162">
        <f>SUM(G28,G30,G32)</f>
        <v>0</v>
      </c>
      <c r="H26" s="105"/>
    </row>
    <row r="27" spans="1:8" s="11" customFormat="1" ht="15.95" customHeight="1">
      <c r="A27" s="532"/>
      <c r="B27" s="529"/>
      <c r="C27" s="537" t="s">
        <v>136</v>
      </c>
      <c r="D27" s="350" t="s">
        <v>139</v>
      </c>
      <c r="E27" s="232" t="s">
        <v>81</v>
      </c>
      <c r="F27" s="228" t="s">
        <v>347</v>
      </c>
      <c r="G27" s="153"/>
      <c r="H27" s="105"/>
    </row>
    <row r="28" spans="1:8" s="11" customFormat="1" ht="15.95" customHeight="1">
      <c r="A28" s="532"/>
      <c r="B28" s="529"/>
      <c r="C28" s="539"/>
      <c r="D28" s="350" t="s">
        <v>140</v>
      </c>
      <c r="E28" s="232" t="s">
        <v>81</v>
      </c>
      <c r="F28" s="228" t="s">
        <v>347</v>
      </c>
      <c r="G28" s="153"/>
      <c r="H28" s="105"/>
    </row>
    <row r="29" spans="1:8" s="11" customFormat="1" ht="15.95" customHeight="1">
      <c r="A29" s="532"/>
      <c r="B29" s="529"/>
      <c r="C29" s="537" t="s">
        <v>137</v>
      </c>
      <c r="D29" s="345" t="s">
        <v>139</v>
      </c>
      <c r="E29" s="232" t="s">
        <v>81</v>
      </c>
      <c r="F29" s="228" t="s">
        <v>347</v>
      </c>
      <c r="G29" s="153"/>
      <c r="H29" s="105"/>
    </row>
    <row r="30" spans="1:8" s="11" customFormat="1" ht="15.95" customHeight="1">
      <c r="A30" s="532"/>
      <c r="B30" s="529"/>
      <c r="C30" s="539"/>
      <c r="D30" s="345" t="s">
        <v>140</v>
      </c>
      <c r="E30" s="232" t="s">
        <v>81</v>
      </c>
      <c r="F30" s="228" t="s">
        <v>347</v>
      </c>
      <c r="G30" s="153"/>
      <c r="H30" s="105"/>
    </row>
    <row r="31" spans="1:8" s="11" customFormat="1" ht="15.95" customHeight="1">
      <c r="A31" s="532"/>
      <c r="B31" s="529"/>
      <c r="C31" s="537" t="s">
        <v>138</v>
      </c>
      <c r="D31" s="345" t="s">
        <v>139</v>
      </c>
      <c r="E31" s="232" t="s">
        <v>81</v>
      </c>
      <c r="F31" s="228" t="s">
        <v>347</v>
      </c>
      <c r="G31" s="153"/>
      <c r="H31" s="105"/>
    </row>
    <row r="32" spans="1:8" s="11" customFormat="1" ht="15.95" customHeight="1">
      <c r="A32" s="533"/>
      <c r="B32" s="530"/>
      <c r="C32" s="539"/>
      <c r="D32" s="345" t="s">
        <v>140</v>
      </c>
      <c r="E32" s="232" t="s">
        <v>81</v>
      </c>
      <c r="F32" s="228" t="s">
        <v>347</v>
      </c>
      <c r="G32" s="153"/>
      <c r="H32" s="105"/>
    </row>
    <row r="33" spans="1:8" s="11" customFormat="1" ht="15.95" customHeight="1">
      <c r="A33" s="531" t="s">
        <v>23</v>
      </c>
      <c r="B33" s="537" t="s">
        <v>79</v>
      </c>
      <c r="C33" s="534" t="s">
        <v>59</v>
      </c>
      <c r="D33" s="535"/>
      <c r="E33" s="110"/>
      <c r="F33" s="228" t="s">
        <v>347</v>
      </c>
      <c r="G33" s="163">
        <f>SUM(G34:G35)</f>
        <v>0</v>
      </c>
      <c r="H33" s="182"/>
    </row>
    <row r="34" spans="1:8" s="11" customFormat="1" ht="15.95" customHeight="1">
      <c r="A34" s="532"/>
      <c r="B34" s="538"/>
      <c r="C34" s="537" t="s">
        <v>59</v>
      </c>
      <c r="D34" s="345" t="s">
        <v>139</v>
      </c>
      <c r="E34" s="232" t="s">
        <v>81</v>
      </c>
      <c r="F34" s="228" t="s">
        <v>347</v>
      </c>
      <c r="G34" s="163">
        <f>SUM(G36,G38,G40)</f>
        <v>0</v>
      </c>
      <c r="H34" s="182"/>
    </row>
    <row r="35" spans="1:8" s="11" customFormat="1" ht="15.95" customHeight="1">
      <c r="A35" s="532"/>
      <c r="B35" s="538"/>
      <c r="C35" s="539"/>
      <c r="D35" s="345" t="s">
        <v>140</v>
      </c>
      <c r="E35" s="232" t="s">
        <v>81</v>
      </c>
      <c r="F35" s="228" t="s">
        <v>347</v>
      </c>
      <c r="G35" s="163">
        <f>SUM(G37,G39,G41)</f>
        <v>0</v>
      </c>
      <c r="H35" s="182"/>
    </row>
    <row r="36" spans="1:8" s="11" customFormat="1" ht="15.95" customHeight="1">
      <c r="A36" s="532"/>
      <c r="B36" s="538"/>
      <c r="C36" s="537" t="s">
        <v>136</v>
      </c>
      <c r="D36" s="345" t="s">
        <v>139</v>
      </c>
      <c r="E36" s="232" t="s">
        <v>81</v>
      </c>
      <c r="F36" s="228" t="s">
        <v>347</v>
      </c>
      <c r="G36" s="154"/>
      <c r="H36" s="182"/>
    </row>
    <row r="37" spans="1:8" s="11" customFormat="1" ht="15.95" customHeight="1">
      <c r="A37" s="532"/>
      <c r="B37" s="538"/>
      <c r="C37" s="539"/>
      <c r="D37" s="345" t="s">
        <v>140</v>
      </c>
      <c r="E37" s="232" t="s">
        <v>81</v>
      </c>
      <c r="F37" s="228" t="s">
        <v>347</v>
      </c>
      <c r="G37" s="154"/>
      <c r="H37" s="182"/>
    </row>
    <row r="38" spans="1:8" s="11" customFormat="1" ht="15.95" customHeight="1">
      <c r="A38" s="532"/>
      <c r="B38" s="538"/>
      <c r="C38" s="537" t="s">
        <v>137</v>
      </c>
      <c r="D38" s="345" t="s">
        <v>139</v>
      </c>
      <c r="E38" s="232" t="s">
        <v>81</v>
      </c>
      <c r="F38" s="228" t="s">
        <v>347</v>
      </c>
      <c r="G38" s="154"/>
      <c r="H38" s="182"/>
    </row>
    <row r="39" spans="1:8" s="11" customFormat="1" ht="15.95" customHeight="1">
      <c r="A39" s="532"/>
      <c r="B39" s="538"/>
      <c r="C39" s="539"/>
      <c r="D39" s="345" t="s">
        <v>140</v>
      </c>
      <c r="E39" s="232" t="s">
        <v>81</v>
      </c>
      <c r="F39" s="228" t="s">
        <v>347</v>
      </c>
      <c r="G39" s="108"/>
      <c r="H39" s="182"/>
    </row>
    <row r="40" spans="1:8" s="11" customFormat="1" ht="15.95" customHeight="1">
      <c r="A40" s="532"/>
      <c r="B40" s="538"/>
      <c r="C40" s="537" t="s">
        <v>138</v>
      </c>
      <c r="D40" s="345" t="s">
        <v>139</v>
      </c>
      <c r="E40" s="232" t="s">
        <v>81</v>
      </c>
      <c r="F40" s="228" t="s">
        <v>347</v>
      </c>
      <c r="G40" s="108"/>
      <c r="H40" s="182"/>
    </row>
    <row r="41" spans="1:8" s="11" customFormat="1" ht="15.95" customHeight="1">
      <c r="A41" s="533"/>
      <c r="B41" s="539"/>
      <c r="C41" s="539"/>
      <c r="D41" s="345" t="s">
        <v>140</v>
      </c>
      <c r="E41" s="232" t="s">
        <v>81</v>
      </c>
      <c r="F41" s="228" t="s">
        <v>347</v>
      </c>
      <c r="G41" s="108"/>
      <c r="H41" s="182"/>
    </row>
    <row r="42" spans="1:8" s="11" customFormat="1" ht="18" customHeight="1">
      <c r="A42" s="349" t="s">
        <v>28</v>
      </c>
      <c r="B42" s="311" t="s">
        <v>41</v>
      </c>
      <c r="C42" s="553" t="s">
        <v>81</v>
      </c>
      <c r="D42" s="554"/>
      <c r="E42" s="109"/>
      <c r="F42" s="228" t="s">
        <v>347</v>
      </c>
      <c r="G42" s="108"/>
      <c r="H42" s="182"/>
    </row>
    <row r="43" spans="1:8" s="11" customFormat="1" ht="15.95" customHeight="1">
      <c r="A43" s="531" t="s">
        <v>61</v>
      </c>
      <c r="B43" s="541" t="s">
        <v>174</v>
      </c>
      <c r="C43" s="534" t="s">
        <v>59</v>
      </c>
      <c r="D43" s="535"/>
      <c r="E43" s="226"/>
      <c r="F43" s="228" t="s">
        <v>58</v>
      </c>
      <c r="G43" s="133">
        <f>SUM(G44:G45)</f>
        <v>0</v>
      </c>
      <c r="H43" s="182"/>
    </row>
    <row r="44" spans="1:8" s="11" customFormat="1" ht="15.95" customHeight="1">
      <c r="A44" s="532"/>
      <c r="B44" s="542"/>
      <c r="C44" s="534" t="s">
        <v>141</v>
      </c>
      <c r="D44" s="535"/>
      <c r="E44" s="232" t="s">
        <v>81</v>
      </c>
      <c r="F44" s="228" t="s">
        <v>58</v>
      </c>
      <c r="G44" s="134"/>
      <c r="H44" s="182"/>
    </row>
    <row r="45" spans="1:8" s="11" customFormat="1" ht="15.95" customHeight="1">
      <c r="A45" s="533"/>
      <c r="B45" s="543"/>
      <c r="C45" s="534" t="s">
        <v>142</v>
      </c>
      <c r="D45" s="535"/>
      <c r="E45" s="232" t="s">
        <v>81</v>
      </c>
      <c r="F45" s="228" t="s">
        <v>58</v>
      </c>
      <c r="G45" s="134"/>
      <c r="H45" s="182"/>
    </row>
    <row r="46" spans="1:8" s="11" customFormat="1" ht="21.95" customHeight="1">
      <c r="A46" s="349" t="s">
        <v>10</v>
      </c>
      <c r="B46" s="312" t="s">
        <v>54</v>
      </c>
      <c r="C46" s="544" t="s">
        <v>81</v>
      </c>
      <c r="D46" s="548"/>
      <c r="E46" s="109"/>
      <c r="F46" s="228" t="s">
        <v>347</v>
      </c>
      <c r="G46" s="108"/>
      <c r="H46" s="182"/>
    </row>
    <row r="47" spans="1:8" s="11" customFormat="1" ht="44.1" customHeight="1">
      <c r="A47" s="349" t="s">
        <v>44</v>
      </c>
      <c r="B47" s="348" t="s">
        <v>132</v>
      </c>
      <c r="C47" s="544" t="s">
        <v>81</v>
      </c>
      <c r="D47" s="545"/>
      <c r="E47" s="109"/>
      <c r="F47" s="228" t="s">
        <v>347</v>
      </c>
      <c r="G47" s="108"/>
      <c r="H47" s="182"/>
    </row>
    <row r="48" spans="1:8" s="2" customFormat="1" ht="18" customHeight="1">
      <c r="A48" s="349" t="s">
        <v>45</v>
      </c>
      <c r="B48" s="313" t="s">
        <v>176</v>
      </c>
      <c r="C48" s="544" t="s">
        <v>81</v>
      </c>
      <c r="D48" s="548"/>
      <c r="E48" s="110"/>
      <c r="F48" s="228" t="s">
        <v>347</v>
      </c>
      <c r="G48" s="112"/>
      <c r="H48" s="106"/>
    </row>
    <row r="49" spans="1:10" s="11" customFormat="1" ht="33.950000000000003" customHeight="1">
      <c r="A49" s="349" t="s">
        <v>46</v>
      </c>
      <c r="B49" s="348" t="s">
        <v>344</v>
      </c>
      <c r="C49" s="544" t="s">
        <v>81</v>
      </c>
      <c r="D49" s="545"/>
      <c r="E49" s="232" t="s">
        <v>81</v>
      </c>
      <c r="F49" s="228" t="s">
        <v>57</v>
      </c>
      <c r="G49" s="108"/>
      <c r="H49" s="364"/>
    </row>
    <row r="50" spans="1:10" s="11" customFormat="1" ht="43.5" customHeight="1">
      <c r="A50" s="349" t="s">
        <v>47</v>
      </c>
      <c r="B50" s="311" t="s">
        <v>345</v>
      </c>
      <c r="C50" s="544" t="s">
        <v>81</v>
      </c>
      <c r="D50" s="545"/>
      <c r="E50" s="232" t="s">
        <v>81</v>
      </c>
      <c r="F50" s="228" t="s">
        <v>347</v>
      </c>
      <c r="G50" s="108"/>
      <c r="H50" s="364"/>
    </row>
    <row r="51" spans="1:10" s="11" customFormat="1" ht="21.95" customHeight="1">
      <c r="A51" s="349" t="s">
        <v>48</v>
      </c>
      <c r="B51" s="311" t="s">
        <v>346</v>
      </c>
      <c r="C51" s="544" t="s">
        <v>81</v>
      </c>
      <c r="D51" s="545"/>
      <c r="E51" s="232" t="s">
        <v>81</v>
      </c>
      <c r="F51" s="228" t="s">
        <v>349</v>
      </c>
      <c r="G51" s="108"/>
      <c r="H51" s="364"/>
    </row>
    <row r="52" spans="1:10" s="2" customFormat="1" ht="21.95" customHeight="1">
      <c r="A52" s="151" t="s">
        <v>144</v>
      </c>
      <c r="B52" s="313" t="s">
        <v>80</v>
      </c>
      <c r="C52" s="544" t="s">
        <v>81</v>
      </c>
      <c r="D52" s="548"/>
      <c r="E52" s="232" t="s">
        <v>81</v>
      </c>
      <c r="F52" s="328" t="s">
        <v>57</v>
      </c>
      <c r="G52" s="329"/>
      <c r="H52" s="365"/>
    </row>
    <row r="53" spans="1:10" s="2" customFormat="1" ht="21.95" customHeight="1">
      <c r="A53" s="151" t="s">
        <v>145</v>
      </c>
      <c r="B53" s="313" t="s">
        <v>350</v>
      </c>
      <c r="C53" s="544" t="s">
        <v>81</v>
      </c>
      <c r="D53" s="548"/>
      <c r="E53" s="232" t="s">
        <v>81</v>
      </c>
      <c r="F53" s="328" t="s">
        <v>57</v>
      </c>
      <c r="G53" s="329"/>
      <c r="H53" s="365"/>
    </row>
    <row r="54" spans="1:10" s="2" customFormat="1" ht="33.950000000000003" customHeight="1">
      <c r="A54" s="151" t="s">
        <v>146</v>
      </c>
      <c r="B54" s="313" t="s">
        <v>351</v>
      </c>
      <c r="C54" s="544" t="s">
        <v>81</v>
      </c>
      <c r="D54" s="548"/>
      <c r="E54" s="232" t="s">
        <v>81</v>
      </c>
      <c r="F54" s="328" t="s">
        <v>57</v>
      </c>
      <c r="G54" s="329"/>
      <c r="H54" s="365"/>
    </row>
    <row r="55" spans="1:10" s="104" customFormat="1" ht="18" customHeight="1">
      <c r="A55" s="549" t="s">
        <v>326</v>
      </c>
      <c r="B55" s="549"/>
      <c r="C55" s="549"/>
      <c r="D55" s="549"/>
      <c r="E55" s="549"/>
      <c r="F55" s="549"/>
      <c r="G55" s="549"/>
      <c r="H55" s="549"/>
    </row>
    <row r="56" spans="1:10" ht="63.95" customHeight="1">
      <c r="A56" s="8" t="s">
        <v>42</v>
      </c>
      <c r="B56" s="351" t="s">
        <v>53</v>
      </c>
      <c r="C56" s="550" t="s">
        <v>135</v>
      </c>
      <c r="D56" s="551"/>
      <c r="E56" s="351" t="s">
        <v>134</v>
      </c>
      <c r="F56" s="351" t="s">
        <v>56</v>
      </c>
      <c r="G56" s="351" t="s">
        <v>133</v>
      </c>
      <c r="H56" s="181" t="s">
        <v>52</v>
      </c>
      <c r="I56" s="12"/>
      <c r="J56" s="12"/>
    </row>
    <row r="57" spans="1:10" ht="18" customHeight="1">
      <c r="A57" s="9" t="s">
        <v>13</v>
      </c>
      <c r="B57" s="52"/>
      <c r="C57" s="546"/>
      <c r="D57" s="547"/>
      <c r="E57" s="134"/>
      <c r="F57" s="182"/>
      <c r="G57" s="182"/>
      <c r="H57" s="182"/>
      <c r="I57" s="12"/>
      <c r="J57" s="12"/>
    </row>
    <row r="58" spans="1:10" ht="18" customHeight="1">
      <c r="A58" s="9" t="s">
        <v>14</v>
      </c>
      <c r="B58" s="52"/>
      <c r="C58" s="546"/>
      <c r="D58" s="547"/>
      <c r="E58" s="134"/>
      <c r="F58" s="182"/>
      <c r="G58" s="182"/>
      <c r="H58" s="182"/>
      <c r="I58" s="12"/>
      <c r="J58" s="12"/>
    </row>
    <row r="59" spans="1:10" s="19" customFormat="1" ht="18" customHeight="1">
      <c r="A59" s="9" t="s">
        <v>55</v>
      </c>
      <c r="B59" s="52"/>
      <c r="C59" s="546"/>
      <c r="D59" s="547"/>
      <c r="E59" s="134"/>
      <c r="F59" s="182"/>
      <c r="G59" s="182"/>
      <c r="H59" s="182"/>
    </row>
    <row r="60" spans="1:10" s="11" customFormat="1" ht="15.95" customHeight="1">
      <c r="J60" s="366" t="s">
        <v>67</v>
      </c>
    </row>
    <row r="61" spans="1:10" s="11" customFormat="1" ht="18.75" customHeight="1">
      <c r="A61" s="540" t="s">
        <v>327</v>
      </c>
      <c r="B61" s="540"/>
      <c r="C61" s="540"/>
      <c r="D61" s="540"/>
      <c r="E61" s="540"/>
      <c r="F61" s="540"/>
      <c r="G61" s="540"/>
      <c r="H61" s="225"/>
      <c r="J61" s="359" t="s">
        <v>68</v>
      </c>
    </row>
    <row r="62" spans="1:10" s="231" customFormat="1" ht="24" customHeight="1">
      <c r="A62" s="330" t="s">
        <v>13</v>
      </c>
      <c r="B62" s="526" t="s">
        <v>487</v>
      </c>
      <c r="C62" s="526"/>
      <c r="D62" s="526"/>
      <c r="E62" s="526"/>
      <c r="F62" s="526"/>
      <c r="G62" s="527"/>
      <c r="H62" s="234"/>
      <c r="I62" s="104"/>
      <c r="J62" s="104"/>
    </row>
    <row r="63" spans="1:10" ht="24" customHeight="1">
      <c r="A63" s="331" t="s">
        <v>14</v>
      </c>
      <c r="B63" s="526" t="s">
        <v>486</v>
      </c>
      <c r="C63" s="526"/>
      <c r="D63" s="526"/>
      <c r="E63" s="526"/>
      <c r="F63" s="526"/>
      <c r="G63" s="527"/>
      <c r="H63" s="233"/>
    </row>
  </sheetData>
  <sheetProtection sheet="1" formatCells="0" formatRows="0" insertRows="0" deleteRows="0" sort="0" autoFilter="0" pivotTables="0"/>
  <mergeCells count="66">
    <mergeCell ref="A24:A32"/>
    <mergeCell ref="B24:B32"/>
    <mergeCell ref="C51:D51"/>
    <mergeCell ref="C50:D50"/>
    <mergeCell ref="C48:D48"/>
    <mergeCell ref="C49:D49"/>
    <mergeCell ref="C38:C39"/>
    <mergeCell ref="C40:C41"/>
    <mergeCell ref="C42:D42"/>
    <mergeCell ref="C46:D46"/>
    <mergeCell ref="C24:D24"/>
    <mergeCell ref="C33:D33"/>
    <mergeCell ref="C25:C26"/>
    <mergeCell ref="C27:C28"/>
    <mergeCell ref="C29:C30"/>
    <mergeCell ref="C31:C32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34:C35"/>
    <mergeCell ref="C3:D3"/>
    <mergeCell ref="C4:D4"/>
    <mergeCell ref="C23:D23"/>
    <mergeCell ref="C13:D13"/>
    <mergeCell ref="C14:D14"/>
    <mergeCell ref="C19:D19"/>
    <mergeCell ref="C56:D56"/>
    <mergeCell ref="C57:D57"/>
    <mergeCell ref="C52:D52"/>
    <mergeCell ref="B62:G62"/>
    <mergeCell ref="B43:B45"/>
    <mergeCell ref="A43:A45"/>
    <mergeCell ref="C44:D44"/>
    <mergeCell ref="C45:D45"/>
    <mergeCell ref="C47:D47"/>
    <mergeCell ref="C43:D43"/>
    <mergeCell ref="C58:D58"/>
    <mergeCell ref="C59:D59"/>
    <mergeCell ref="C53:D53"/>
    <mergeCell ref="C54:D54"/>
    <mergeCell ref="A55:H55"/>
    <mergeCell ref="B63:G63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A33:A41"/>
    <mergeCell ref="B33:B41"/>
    <mergeCell ref="A61:G61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/>
    <dataValidation type="decimal" operator="greaterThanOrEqual" allowBlank="1" showInputMessage="1" showErrorMessage="1" errorTitle="Błąd!" error="W tym polu można wpisać tylko liczbę - większą lub równą &quot;0,00&quot;" sqref="G19:G21 G43:G45 E43:E45 E19:E21 E57:E59 G57:G59 H62:H63">
      <formula1>0</formula1>
    </dataValidation>
    <dataValidation operator="greaterThanOrEqual" allowBlank="1" showInputMessage="1" showErrorMessage="1" sqref="B57:D59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fitToWidth="0" fitToHeight="0" orientation="portrait" cellComments="asDisplayed" r:id="rId1"/>
  <headerFooter>
    <oddFooter>&amp;L&amp;9PROW 2014-2020_19.2/5z&amp;R&amp;9Strona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/>
  <dimension ref="A1:F61"/>
  <sheetViews>
    <sheetView showGridLines="0" view="pageBreakPreview" topLeftCell="A53" zoomScaleSheetLayoutView="100" zoomScalePageLayoutView="140" workbookViewId="0">
      <selection activeCell="H48" sqref="H48"/>
    </sheetView>
  </sheetViews>
  <sheetFormatPr defaultColWidth="9.140625" defaultRowHeight="12"/>
  <cols>
    <col min="1" max="1" width="5.28515625" style="156" customWidth="1"/>
    <col min="2" max="2" width="81.5703125" style="156" customWidth="1"/>
    <col min="3" max="3" width="13.7109375" style="156" customWidth="1"/>
    <col min="4" max="4" width="12.7109375" style="156" customWidth="1"/>
    <col min="5" max="5" width="6.7109375" style="156" customWidth="1"/>
    <col min="6" max="16384" width="9.140625" style="156"/>
  </cols>
  <sheetData>
    <row r="1" spans="1:6" s="44" customFormat="1" ht="24" customHeight="1">
      <c r="A1" s="475" t="s">
        <v>352</v>
      </c>
      <c r="B1" s="475"/>
      <c r="C1" s="475"/>
      <c r="D1" s="475"/>
      <c r="E1" s="17"/>
      <c r="F1" s="17"/>
    </row>
    <row r="2" spans="1:6" s="44" customFormat="1" ht="30" customHeight="1">
      <c r="A2" s="562" t="s">
        <v>75</v>
      </c>
      <c r="B2" s="562"/>
      <c r="C2" s="563" t="s">
        <v>36</v>
      </c>
      <c r="D2" s="563"/>
      <c r="E2" s="17"/>
      <c r="F2" s="17"/>
    </row>
    <row r="3" spans="1:6" s="44" customFormat="1" ht="24" customHeight="1">
      <c r="A3" s="235" t="s">
        <v>11</v>
      </c>
      <c r="B3" s="236" t="s">
        <v>12</v>
      </c>
      <c r="C3" s="235" t="s">
        <v>60</v>
      </c>
      <c r="D3" s="235" t="s">
        <v>143</v>
      </c>
      <c r="E3" s="17"/>
      <c r="F3" s="17"/>
    </row>
    <row r="4" spans="1:6" s="44" customFormat="1" ht="24" customHeight="1">
      <c r="A4" s="244" t="s">
        <v>8</v>
      </c>
      <c r="B4" s="564" t="s">
        <v>4</v>
      </c>
      <c r="C4" s="564"/>
      <c r="D4" s="565"/>
      <c r="E4" s="17"/>
      <c r="F4" s="17"/>
    </row>
    <row r="5" spans="1:6" s="44" customFormat="1" ht="36" customHeight="1">
      <c r="A5" s="237" t="s">
        <v>13</v>
      </c>
      <c r="B5" s="238" t="s">
        <v>353</v>
      </c>
      <c r="C5" s="239" t="s">
        <v>36</v>
      </c>
      <c r="D5" s="367"/>
      <c r="E5" s="17"/>
      <c r="F5" s="17"/>
    </row>
    <row r="6" spans="1:6" s="44" customFormat="1" ht="24" customHeight="1">
      <c r="A6" s="38" t="s">
        <v>14</v>
      </c>
      <c r="B6" s="352" t="s">
        <v>354</v>
      </c>
      <c r="C6" s="155" t="s">
        <v>36</v>
      </c>
      <c r="D6" s="368"/>
      <c r="E6" s="17"/>
      <c r="F6" s="17"/>
    </row>
    <row r="7" spans="1:6" s="44" customFormat="1" ht="36" customHeight="1">
      <c r="A7" s="38" t="s">
        <v>15</v>
      </c>
      <c r="B7" s="135" t="s">
        <v>355</v>
      </c>
      <c r="C7" s="155" t="s">
        <v>36</v>
      </c>
      <c r="D7" s="368" t="str">
        <f t="shared" ref="D7:D34" si="0">IF(C7="ND",0,IF(C7="TAK","Wpisz liczbę załączników",""))</f>
        <v/>
      </c>
      <c r="E7" s="17"/>
      <c r="F7" s="17"/>
    </row>
    <row r="8" spans="1:6" s="44" customFormat="1" ht="36" customHeight="1">
      <c r="A8" s="38" t="s">
        <v>168</v>
      </c>
      <c r="B8" s="352" t="s">
        <v>358</v>
      </c>
      <c r="C8" s="155" t="s">
        <v>36</v>
      </c>
      <c r="D8" s="368" t="str">
        <f t="shared" si="0"/>
        <v/>
      </c>
      <c r="E8" s="17"/>
      <c r="F8" s="17"/>
    </row>
    <row r="9" spans="1:6" s="44" customFormat="1" ht="24" customHeight="1">
      <c r="A9" s="38" t="s">
        <v>169</v>
      </c>
      <c r="B9" s="352" t="s">
        <v>357</v>
      </c>
      <c r="C9" s="155" t="s">
        <v>36</v>
      </c>
      <c r="D9" s="368" t="str">
        <f t="shared" si="0"/>
        <v/>
      </c>
      <c r="E9" s="17"/>
      <c r="F9" s="17"/>
    </row>
    <row r="10" spans="1:6" s="44" customFormat="1" ht="24" customHeight="1">
      <c r="A10" s="38" t="s">
        <v>170</v>
      </c>
      <c r="B10" s="352" t="s">
        <v>359</v>
      </c>
      <c r="C10" s="155" t="s">
        <v>36</v>
      </c>
      <c r="D10" s="368" t="str">
        <f t="shared" si="0"/>
        <v/>
      </c>
      <c r="E10" s="17"/>
      <c r="F10" s="17"/>
    </row>
    <row r="11" spans="1:6" s="44" customFormat="1" ht="48" customHeight="1">
      <c r="A11" s="38" t="s">
        <v>171</v>
      </c>
      <c r="B11" s="352" t="s">
        <v>360</v>
      </c>
      <c r="C11" s="42" t="s">
        <v>36</v>
      </c>
      <c r="D11" s="368" t="str">
        <f t="shared" si="0"/>
        <v/>
      </c>
      <c r="E11" s="17"/>
      <c r="F11" s="17"/>
    </row>
    <row r="12" spans="1:6" s="44" customFormat="1" ht="63" customHeight="1">
      <c r="A12" s="38" t="s">
        <v>356</v>
      </c>
      <c r="B12" s="352" t="s">
        <v>361</v>
      </c>
      <c r="C12" s="42" t="s">
        <v>36</v>
      </c>
      <c r="D12" s="368" t="str">
        <f t="shared" ref="D12" si="1">IF(C12="ND",0,IF(C12="TAK","Wpisz liczbę załączników",""))</f>
        <v/>
      </c>
      <c r="E12" s="17"/>
      <c r="F12" s="17"/>
    </row>
    <row r="13" spans="1:6" s="44" customFormat="1" ht="67.5" customHeight="1">
      <c r="A13" s="38" t="s">
        <v>16</v>
      </c>
      <c r="B13" s="352" t="s">
        <v>362</v>
      </c>
      <c r="C13" s="155" t="s">
        <v>36</v>
      </c>
      <c r="D13" s="368" t="str">
        <f t="shared" si="0"/>
        <v/>
      </c>
      <c r="E13" s="17"/>
      <c r="F13" s="17"/>
    </row>
    <row r="14" spans="1:6" s="44" customFormat="1" ht="41.25" customHeight="1">
      <c r="A14" s="38" t="s">
        <v>17</v>
      </c>
      <c r="B14" s="352" t="s">
        <v>364</v>
      </c>
      <c r="C14" s="155" t="s">
        <v>36</v>
      </c>
      <c r="D14" s="368" t="str">
        <f t="shared" ref="D14" si="2">IF(C14="ND",0,IF(C14="TAK","Wpisz liczbę załączników",""))</f>
        <v/>
      </c>
      <c r="E14" s="17"/>
      <c r="F14" s="17"/>
    </row>
    <row r="15" spans="1:6" s="44" customFormat="1" ht="76.5" customHeight="1">
      <c r="A15" s="38" t="s">
        <v>6</v>
      </c>
      <c r="B15" s="352" t="s">
        <v>527</v>
      </c>
      <c r="C15" s="155" t="s">
        <v>36</v>
      </c>
      <c r="D15" s="368" t="str">
        <f t="shared" si="0"/>
        <v/>
      </c>
      <c r="E15" s="17"/>
      <c r="F15" s="17"/>
    </row>
    <row r="16" spans="1:6" s="44" customFormat="1" ht="48" customHeight="1">
      <c r="A16" s="38" t="s">
        <v>18</v>
      </c>
      <c r="B16" s="352" t="s">
        <v>365</v>
      </c>
      <c r="C16" s="155" t="s">
        <v>36</v>
      </c>
      <c r="D16" s="368" t="str">
        <f t="shared" si="0"/>
        <v/>
      </c>
      <c r="E16" s="17"/>
      <c r="F16" s="17"/>
    </row>
    <row r="17" spans="1:6" s="44" customFormat="1" ht="26.25" customHeight="1">
      <c r="A17" s="38" t="s">
        <v>19</v>
      </c>
      <c r="B17" s="352" t="s">
        <v>366</v>
      </c>
      <c r="C17" s="155" t="s">
        <v>36</v>
      </c>
      <c r="D17" s="368" t="str">
        <f t="shared" si="0"/>
        <v/>
      </c>
      <c r="E17" s="17"/>
      <c r="F17" s="17"/>
    </row>
    <row r="18" spans="1:6" s="44" customFormat="1" ht="38.25" customHeight="1">
      <c r="A18" s="38" t="s">
        <v>24</v>
      </c>
      <c r="B18" s="352" t="s">
        <v>367</v>
      </c>
      <c r="C18" s="155" t="s">
        <v>36</v>
      </c>
      <c r="D18" s="368" t="str">
        <f t="shared" si="0"/>
        <v/>
      </c>
      <c r="E18" s="17"/>
      <c r="F18" s="17"/>
    </row>
    <row r="19" spans="1:6" s="44" customFormat="1" ht="36" customHeight="1">
      <c r="A19" s="38" t="s">
        <v>21</v>
      </c>
      <c r="B19" s="352" t="s">
        <v>368</v>
      </c>
      <c r="C19" s="155" t="s">
        <v>36</v>
      </c>
      <c r="D19" s="368" t="str">
        <f t="shared" si="0"/>
        <v/>
      </c>
      <c r="E19" s="17"/>
      <c r="F19" s="17"/>
    </row>
    <row r="20" spans="1:6" s="44" customFormat="1" ht="39" customHeight="1">
      <c r="A20" s="38" t="s">
        <v>22</v>
      </c>
      <c r="B20" s="352" t="s">
        <v>369</v>
      </c>
      <c r="C20" s="155" t="s">
        <v>36</v>
      </c>
      <c r="D20" s="368" t="str">
        <f t="shared" si="0"/>
        <v/>
      </c>
      <c r="E20" s="17"/>
      <c r="F20" s="17"/>
    </row>
    <row r="21" spans="1:6" s="44" customFormat="1" ht="124.5" customHeight="1">
      <c r="A21" s="38" t="s">
        <v>23</v>
      </c>
      <c r="B21" s="352" t="s">
        <v>388</v>
      </c>
      <c r="C21" s="155" t="s">
        <v>36</v>
      </c>
      <c r="D21" s="368" t="str">
        <f t="shared" si="0"/>
        <v/>
      </c>
      <c r="E21" s="17"/>
      <c r="F21" s="17"/>
    </row>
    <row r="22" spans="1:6" s="44" customFormat="1" ht="30.75" customHeight="1">
      <c r="A22" s="38" t="s">
        <v>28</v>
      </c>
      <c r="B22" s="352" t="s">
        <v>526</v>
      </c>
      <c r="C22" s="155" t="s">
        <v>36</v>
      </c>
      <c r="D22" s="368" t="str">
        <f t="shared" si="0"/>
        <v/>
      </c>
      <c r="E22" s="17"/>
      <c r="F22" s="17"/>
    </row>
    <row r="23" spans="1:6" s="44" customFormat="1" ht="38.25" customHeight="1">
      <c r="A23" s="38" t="s">
        <v>61</v>
      </c>
      <c r="B23" s="352" t="s">
        <v>370</v>
      </c>
      <c r="C23" s="155" t="s">
        <v>36</v>
      </c>
      <c r="D23" s="368" t="str">
        <f t="shared" si="0"/>
        <v/>
      </c>
      <c r="E23" s="17"/>
      <c r="F23" s="17"/>
    </row>
    <row r="24" spans="1:6" s="44" customFormat="1" ht="63" customHeight="1">
      <c r="A24" s="38" t="s">
        <v>10</v>
      </c>
      <c r="B24" s="352" t="s">
        <v>371</v>
      </c>
      <c r="C24" s="155" t="s">
        <v>36</v>
      </c>
      <c r="D24" s="368" t="str">
        <f t="shared" si="0"/>
        <v/>
      </c>
      <c r="E24" s="17"/>
      <c r="F24" s="17"/>
    </row>
    <row r="25" spans="1:6" s="44" customFormat="1" ht="40.5" customHeight="1">
      <c r="A25" s="38" t="s">
        <v>44</v>
      </c>
      <c r="B25" s="352" t="s">
        <v>372</v>
      </c>
      <c r="C25" s="155" t="s">
        <v>36</v>
      </c>
      <c r="D25" s="368" t="str">
        <f t="shared" si="0"/>
        <v/>
      </c>
      <c r="E25" s="17"/>
      <c r="F25" s="17"/>
    </row>
    <row r="26" spans="1:6" s="44" customFormat="1" ht="36" customHeight="1">
      <c r="A26" s="38" t="s">
        <v>45</v>
      </c>
      <c r="B26" s="352" t="s">
        <v>373</v>
      </c>
      <c r="C26" s="155" t="s">
        <v>36</v>
      </c>
      <c r="D26" s="368" t="str">
        <f t="shared" si="0"/>
        <v/>
      </c>
      <c r="E26" s="17"/>
      <c r="F26" s="17"/>
    </row>
    <row r="27" spans="1:6" s="44" customFormat="1" ht="36" customHeight="1">
      <c r="A27" s="38" t="s">
        <v>46</v>
      </c>
      <c r="B27" s="352" t="s">
        <v>374</v>
      </c>
      <c r="C27" s="155" t="s">
        <v>36</v>
      </c>
      <c r="D27" s="368" t="str">
        <f t="shared" si="0"/>
        <v/>
      </c>
      <c r="E27" s="17"/>
      <c r="F27" s="17"/>
    </row>
    <row r="28" spans="1:6" s="44" customFormat="1" ht="24" customHeight="1">
      <c r="A28" s="38" t="s">
        <v>47</v>
      </c>
      <c r="B28" s="352" t="s">
        <v>375</v>
      </c>
      <c r="C28" s="155" t="s">
        <v>36</v>
      </c>
      <c r="D28" s="368" t="str">
        <f t="shared" si="0"/>
        <v/>
      </c>
      <c r="E28" s="17"/>
      <c r="F28" s="17"/>
    </row>
    <row r="29" spans="1:6" s="44" customFormat="1" ht="36" customHeight="1">
      <c r="A29" s="38" t="s">
        <v>48</v>
      </c>
      <c r="B29" s="352" t="s">
        <v>376</v>
      </c>
      <c r="C29" s="155" t="s">
        <v>36</v>
      </c>
      <c r="D29" s="368" t="str">
        <f t="shared" si="0"/>
        <v/>
      </c>
      <c r="E29" s="17"/>
      <c r="F29" s="17"/>
    </row>
    <row r="30" spans="1:6" s="44" customFormat="1" ht="24" customHeight="1">
      <c r="A30" s="38" t="s">
        <v>144</v>
      </c>
      <c r="B30" s="352" t="s">
        <v>377</v>
      </c>
      <c r="C30" s="155" t="s">
        <v>36</v>
      </c>
      <c r="D30" s="368" t="str">
        <f t="shared" si="0"/>
        <v/>
      </c>
      <c r="E30" s="17"/>
      <c r="F30" s="17"/>
    </row>
    <row r="31" spans="1:6" s="44" customFormat="1" ht="24" customHeight="1">
      <c r="A31" s="38" t="s">
        <v>145</v>
      </c>
      <c r="B31" s="352" t="s">
        <v>378</v>
      </c>
      <c r="C31" s="155" t="s">
        <v>36</v>
      </c>
      <c r="D31" s="368" t="str">
        <f t="shared" ref="D31" si="3">IF(C31="ND",0,IF(C31="TAK","Wpisz liczbę załączników",""))</f>
        <v/>
      </c>
      <c r="E31" s="17"/>
      <c r="F31" s="17"/>
    </row>
    <row r="32" spans="1:6" s="44" customFormat="1" ht="36" customHeight="1">
      <c r="A32" s="38" t="s">
        <v>146</v>
      </c>
      <c r="B32" s="352" t="s">
        <v>381</v>
      </c>
      <c r="C32" s="155" t="s">
        <v>36</v>
      </c>
      <c r="D32" s="368" t="str">
        <f t="shared" si="0"/>
        <v/>
      </c>
      <c r="E32" s="17"/>
      <c r="F32" s="17"/>
    </row>
    <row r="33" spans="1:6" s="44" customFormat="1" ht="24" customHeight="1">
      <c r="A33" s="38" t="s">
        <v>147</v>
      </c>
      <c r="B33" s="352" t="s">
        <v>382</v>
      </c>
      <c r="C33" s="155" t="s">
        <v>36</v>
      </c>
      <c r="D33" s="368" t="str">
        <f t="shared" ref="D33" si="4">IF(C33="ND",0,IF(C33="TAK","Wpisz liczbę załączników",""))</f>
        <v/>
      </c>
      <c r="E33" s="17"/>
      <c r="F33" s="17"/>
    </row>
    <row r="34" spans="1:6" s="44" customFormat="1" ht="48" customHeight="1">
      <c r="A34" s="38" t="s">
        <v>363</v>
      </c>
      <c r="B34" s="135" t="s">
        <v>546</v>
      </c>
      <c r="C34" s="155" t="s">
        <v>36</v>
      </c>
      <c r="D34" s="368" t="str">
        <f t="shared" si="0"/>
        <v/>
      </c>
      <c r="E34" s="17"/>
      <c r="F34" s="17"/>
    </row>
    <row r="35" spans="1:6" s="44" customFormat="1" ht="24" customHeight="1">
      <c r="A35" s="38" t="s">
        <v>379</v>
      </c>
      <c r="B35" s="135" t="s">
        <v>387</v>
      </c>
      <c r="C35" s="155" t="s">
        <v>36</v>
      </c>
      <c r="D35" s="368" t="str">
        <f t="shared" ref="D35:D38" si="5">IF(C35="ND",0,IF(C35="TAK","Wpisz liczbę załączników",""))</f>
        <v/>
      </c>
      <c r="E35" s="17"/>
      <c r="F35" s="17"/>
    </row>
    <row r="36" spans="1:6" s="44" customFormat="1" ht="24" customHeight="1">
      <c r="A36" s="38" t="s">
        <v>380</v>
      </c>
      <c r="B36" s="135" t="s">
        <v>389</v>
      </c>
      <c r="C36" s="155" t="s">
        <v>36</v>
      </c>
      <c r="D36" s="368" t="str">
        <f t="shared" si="5"/>
        <v/>
      </c>
      <c r="E36" s="17"/>
      <c r="F36" s="17"/>
    </row>
    <row r="37" spans="1:6" s="44" customFormat="1" ht="24" customHeight="1">
      <c r="A37" s="38" t="s">
        <v>383</v>
      </c>
      <c r="B37" s="135" t="s">
        <v>390</v>
      </c>
      <c r="C37" s="155" t="s">
        <v>36</v>
      </c>
      <c r="D37" s="368" t="str">
        <f t="shared" si="5"/>
        <v/>
      </c>
      <c r="E37" s="17"/>
      <c r="F37" s="17"/>
    </row>
    <row r="38" spans="1:6" s="44" customFormat="1" ht="24" customHeight="1">
      <c r="A38" s="38" t="s">
        <v>384</v>
      </c>
      <c r="B38" s="135" t="s">
        <v>391</v>
      </c>
      <c r="C38" s="155" t="s">
        <v>36</v>
      </c>
      <c r="D38" s="368" t="str">
        <f t="shared" si="5"/>
        <v/>
      </c>
      <c r="E38" s="17"/>
      <c r="F38" s="17"/>
    </row>
    <row r="39" spans="1:6" s="44" customFormat="1" ht="36" customHeight="1">
      <c r="A39" s="38" t="s">
        <v>385</v>
      </c>
      <c r="B39" s="352" t="s">
        <v>482</v>
      </c>
      <c r="C39" s="566" t="str">
        <f>IF(B40&gt;"","TAK","(wybierz z listy)")</f>
        <v>(wybierz z listy)</v>
      </c>
      <c r="D39" s="566"/>
      <c r="E39" s="17"/>
      <c r="F39" s="17"/>
    </row>
    <row r="40" spans="1:6" s="44" customFormat="1" ht="24" customHeight="1">
      <c r="A40" s="41" t="s">
        <v>520</v>
      </c>
      <c r="B40" s="43"/>
      <c r="C40" s="123" t="str">
        <f>IF(B40&gt;"","TAK","")</f>
        <v/>
      </c>
      <c r="D40" s="369" t="str">
        <f>IF(B40&gt;"","Wpisz liczbę załączników","")</f>
        <v/>
      </c>
      <c r="E40" s="17"/>
      <c r="F40" s="17"/>
    </row>
    <row r="41" spans="1:6" s="44" customFormat="1" ht="24" customHeight="1">
      <c r="A41" s="41" t="s">
        <v>521</v>
      </c>
      <c r="B41" s="242"/>
      <c r="C41" s="243"/>
      <c r="D41" s="370"/>
      <c r="E41" s="17"/>
      <c r="F41" s="17"/>
    </row>
    <row r="42" spans="1:6" s="44" customFormat="1" ht="24" customHeight="1">
      <c r="A42" s="38" t="s">
        <v>386</v>
      </c>
      <c r="B42" s="242" t="s">
        <v>539</v>
      </c>
      <c r="C42" s="155" t="s">
        <v>36</v>
      </c>
      <c r="D42" s="368" t="str">
        <f t="shared" ref="D42" si="6">IF(C42="ND",0,IF(C42="TAK","Wpisz liczbę załączników",""))</f>
        <v/>
      </c>
      <c r="E42" s="17"/>
      <c r="F42" s="17"/>
    </row>
    <row r="43" spans="1:6" s="44" customFormat="1" ht="33" customHeight="1">
      <c r="A43" s="38" t="s">
        <v>519</v>
      </c>
      <c r="B43" s="43" t="s">
        <v>540</v>
      </c>
      <c r="C43" s="155" t="s">
        <v>36</v>
      </c>
      <c r="D43" s="368" t="str">
        <f t="shared" ref="D43" si="7">IF(C43="ND",0,IF(C43="TAK","Wpisz liczbę załączników",""))</f>
        <v/>
      </c>
    </row>
    <row r="44" spans="1:6" s="44" customFormat="1" ht="24" customHeight="1">
      <c r="A44" s="245" t="s">
        <v>0</v>
      </c>
      <c r="B44" s="557" t="s">
        <v>9</v>
      </c>
      <c r="C44" s="557"/>
      <c r="D44" s="558"/>
      <c r="E44" s="17"/>
      <c r="F44" s="366" t="s">
        <v>67</v>
      </c>
    </row>
    <row r="45" spans="1:6" s="44" customFormat="1" ht="66" customHeight="1">
      <c r="A45" s="327" t="s">
        <v>13</v>
      </c>
      <c r="B45" s="238" t="s">
        <v>518</v>
      </c>
      <c r="C45" s="239" t="s">
        <v>36</v>
      </c>
      <c r="D45" s="371"/>
      <c r="E45" s="17"/>
      <c r="F45" s="372" t="s">
        <v>68</v>
      </c>
    </row>
    <row r="46" spans="1:6" s="44" customFormat="1" ht="27" customHeight="1">
      <c r="A46" s="327" t="s">
        <v>14</v>
      </c>
      <c r="B46" s="238" t="s">
        <v>483</v>
      </c>
      <c r="C46" s="239" t="s">
        <v>36</v>
      </c>
      <c r="D46" s="371" t="str">
        <f t="shared" ref="D46:D47" si="8">IF(C46="ND",0,IF(C46="TAK","Wpisz liczbę załączników",""))</f>
        <v/>
      </c>
      <c r="E46" s="17"/>
      <c r="F46" s="372"/>
    </row>
    <row r="47" spans="1:6" s="44" customFormat="1" ht="27" customHeight="1">
      <c r="A47" s="332" t="s">
        <v>484</v>
      </c>
      <c r="B47" s="238" t="s">
        <v>541</v>
      </c>
      <c r="C47" s="239" t="s">
        <v>36</v>
      </c>
      <c r="D47" s="371" t="str">
        <f t="shared" si="8"/>
        <v/>
      </c>
      <c r="E47" s="17"/>
      <c r="F47" s="372"/>
    </row>
    <row r="48" spans="1:6" s="44" customFormat="1" ht="30" customHeight="1">
      <c r="A48" s="327" t="s">
        <v>485</v>
      </c>
      <c r="B48" s="238" t="s">
        <v>542</v>
      </c>
      <c r="C48" s="239" t="s">
        <v>36</v>
      </c>
      <c r="D48" s="371"/>
      <c r="E48" s="17"/>
      <c r="F48" s="372"/>
    </row>
    <row r="49" spans="1:6" s="44" customFormat="1" ht="57.75" customHeight="1">
      <c r="A49" s="41" t="s">
        <v>15</v>
      </c>
      <c r="B49" s="43" t="s">
        <v>524</v>
      </c>
      <c r="C49" s="239" t="s">
        <v>36</v>
      </c>
      <c r="D49" s="371"/>
      <c r="E49" s="17"/>
      <c r="F49" s="17"/>
    </row>
    <row r="50" spans="1:6" s="44" customFormat="1" ht="39" customHeight="1">
      <c r="A50" s="41" t="s">
        <v>16</v>
      </c>
      <c r="B50" s="43"/>
      <c r="C50" s="155"/>
      <c r="D50" s="369"/>
      <c r="E50" s="17"/>
      <c r="F50" s="17"/>
    </row>
    <row r="51" spans="1:6" s="44" customFormat="1" ht="39" customHeight="1">
      <c r="A51" s="41" t="s">
        <v>17</v>
      </c>
      <c r="B51" s="43"/>
      <c r="C51" s="155"/>
      <c r="D51" s="369"/>
      <c r="E51" s="17"/>
      <c r="F51" s="17"/>
    </row>
    <row r="52" spans="1:6" s="44" customFormat="1" ht="39" customHeight="1">
      <c r="A52" s="41" t="s">
        <v>6</v>
      </c>
      <c r="B52" s="43"/>
      <c r="C52" s="155"/>
      <c r="D52" s="369"/>
      <c r="E52" s="17"/>
      <c r="F52" s="17"/>
    </row>
    <row r="53" spans="1:6" s="44" customFormat="1" ht="39" customHeight="1">
      <c r="A53" s="41" t="s">
        <v>18</v>
      </c>
      <c r="B53" s="43"/>
      <c r="C53" s="155"/>
      <c r="D53" s="369"/>
      <c r="E53" s="17"/>
      <c r="F53" s="17"/>
    </row>
    <row r="54" spans="1:6" s="44" customFormat="1" ht="39" customHeight="1">
      <c r="A54" s="41" t="s">
        <v>19</v>
      </c>
      <c r="B54" s="43"/>
      <c r="C54" s="155"/>
      <c r="D54" s="369"/>
      <c r="E54" s="17"/>
      <c r="F54" s="17"/>
    </row>
    <row r="55" spans="1:6" s="44" customFormat="1" ht="24" customHeight="1">
      <c r="A55" s="41" t="s">
        <v>20</v>
      </c>
      <c r="B55" s="43"/>
      <c r="C55" s="123" t="str">
        <f>IF(B55&gt;"","TAK","")</f>
        <v/>
      </c>
      <c r="D55" s="369" t="str">
        <f>IF(B55&gt;"","Wpisz liczbę załączników","")</f>
        <v/>
      </c>
    </row>
    <row r="56" spans="1:6" s="44" customFormat="1" ht="24" customHeight="1">
      <c r="A56" s="567" t="s">
        <v>1</v>
      </c>
      <c r="B56" s="568"/>
      <c r="C56" s="569"/>
      <c r="D56" s="124">
        <f ca="1">SUM(D5:OFFSET(VII_Razem_liczba_zal,-1,1))</f>
        <v>0</v>
      </c>
      <c r="E56" s="17"/>
      <c r="F56" s="366" t="s">
        <v>67</v>
      </c>
    </row>
    <row r="57" spans="1:6" s="44" customFormat="1" ht="44.25" customHeight="1">
      <c r="A57" s="559" t="s">
        <v>543</v>
      </c>
      <c r="B57" s="560"/>
      <c r="C57" s="560"/>
      <c r="D57" s="561"/>
      <c r="E57" s="17"/>
      <c r="F57" s="373" t="s">
        <v>68</v>
      </c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</sheetData>
  <sheetProtection sheet="1" formatCells="0" formatRows="0" insertRows="0" deleteRows="0" sort="0" autoFilter="0" pivotTables="0"/>
  <protectedRanges>
    <protectedRange password="8511" sqref="B2 B1:D1" name="Zakres1_6_4"/>
    <protectedRange password="8511" sqref="D56 D44 D39 A49:A56 B13:B43 A13:A41 A6:B12" name="Zakres1_1_2_2_2"/>
    <protectedRange password="8511" sqref="B49:B56" name="Zakres1_1_2_2_1_2"/>
    <protectedRange password="8511" sqref="D2" name="Zakres1_1_2"/>
    <protectedRange password="8511" sqref="B57" name="Zakres1_2_1_1_3_2"/>
    <protectedRange password="8511" sqref="D5:D38 D42:D43" name="Zakres1_1_2_2_1"/>
    <protectedRange password="8511" sqref="D40:D41" name="Zakres1_1_2_2_1_1"/>
    <protectedRange password="8511" sqref="D45:D55" name="Zakres1_1_2_2_1_1_4"/>
    <protectedRange password="8511" sqref="B45:B48" name="Zakres1_1_2_2_1_2_5"/>
  </protectedRanges>
  <mergeCells count="8">
    <mergeCell ref="B44:D44"/>
    <mergeCell ref="A57:D57"/>
    <mergeCell ref="A1:D1"/>
    <mergeCell ref="A2:B2"/>
    <mergeCell ref="C2:D2"/>
    <mergeCell ref="B4:D4"/>
    <mergeCell ref="C39:D39"/>
    <mergeCell ref="A56:C56"/>
  </mergeCells>
  <phoneticPr fontId="4" type="noConversion"/>
  <dataValidations xWindow="810" yWindow="597" count="7">
    <dataValidation type="whole" operator="greaterThanOrEqual" allowBlank="1" showInputMessage="1" showErrorMessage="1" sqref="D56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7 F45:F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56 F44"/>
    <dataValidation type="whole" operator="greaterThanOrEqual" allowBlank="1" showInputMessage="1" showErrorMessage="1" errorTitle="Błąd!" error="W tym polu można wpisać tylko liczbę całkowitą - większą lub równą &quot;0&quot;" sqref="D40:D43 D5:D38 D45:D55">
      <formula1>0</formula1>
    </dataValidation>
    <dataValidation type="list" allowBlank="1" showInputMessage="1" showErrorMessage="1" errorTitle="Błąd!" error="W tym polu dopuszczalne są tylko wartości z listy wyboru: &quot;TAK&quot; albo &quot;ND&quot;" sqref="C42:C43 C5:C38 C45:C54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9:D39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21" max="3" man="1"/>
    <brk id="43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/>
  <dimension ref="A1:Z15"/>
  <sheetViews>
    <sheetView showGridLines="0" view="pageBreakPreview" zoomScale="115" zoomScaleSheetLayoutView="115" zoomScalePageLayoutView="90" workbookViewId="0">
      <selection activeCell="D11" sqref="D11"/>
    </sheetView>
  </sheetViews>
  <sheetFormatPr defaultColWidth="9.140625" defaultRowHeight="12.75"/>
  <cols>
    <col min="1" max="1" width="2.140625" style="45" customWidth="1"/>
    <col min="2" max="2" width="50.7109375" style="45" customWidth="1"/>
    <col min="3" max="3" width="5.28515625" style="45" customWidth="1"/>
    <col min="4" max="4" width="50.7109375" style="45" customWidth="1"/>
    <col min="5" max="16384" width="9.140625" style="45"/>
  </cols>
  <sheetData>
    <row r="1" spans="1:26" ht="24" customHeight="1">
      <c r="A1" s="575" t="s">
        <v>392</v>
      </c>
      <c r="B1" s="575"/>
      <c r="C1" s="575"/>
      <c r="D1" s="575"/>
    </row>
    <row r="2" spans="1:26" s="246" customFormat="1" ht="24" customHeight="1">
      <c r="A2" s="357" t="s">
        <v>13</v>
      </c>
      <c r="B2" s="576" t="s">
        <v>43</v>
      </c>
      <c r="C2" s="577"/>
      <c r="D2" s="577"/>
    </row>
    <row r="3" spans="1:26" s="248" customFormat="1" ht="24.75" customHeight="1">
      <c r="A3" s="247" t="s">
        <v>2</v>
      </c>
      <c r="B3" s="572" t="s">
        <v>393</v>
      </c>
      <c r="C3" s="572"/>
      <c r="D3" s="572"/>
    </row>
    <row r="4" spans="1:26" s="248" customFormat="1" ht="26.25" customHeight="1">
      <c r="A4" s="152" t="s">
        <v>3</v>
      </c>
      <c r="B4" s="572" t="s">
        <v>553</v>
      </c>
      <c r="C4" s="572"/>
      <c r="D4" s="572"/>
    </row>
    <row r="5" spans="1:26" s="248" customFormat="1" ht="46.5" customHeight="1">
      <c r="A5" s="152" t="s">
        <v>29</v>
      </c>
      <c r="B5" s="572" t="s">
        <v>554</v>
      </c>
      <c r="C5" s="572"/>
      <c r="D5" s="572"/>
    </row>
    <row r="6" spans="1:26" s="248" customFormat="1" ht="23.25" customHeight="1">
      <c r="A6" s="152" t="s">
        <v>30</v>
      </c>
      <c r="B6" s="572" t="s">
        <v>394</v>
      </c>
      <c r="C6" s="572"/>
      <c r="D6" s="572"/>
      <c r="S6" s="573"/>
      <c r="T6" s="573"/>
      <c r="U6" s="573"/>
      <c r="V6" s="573"/>
      <c r="W6" s="573"/>
      <c r="X6" s="573"/>
      <c r="Y6" s="573"/>
      <c r="Z6" s="573"/>
    </row>
    <row r="7" spans="1:26" s="248" customFormat="1" ht="36" customHeight="1">
      <c r="A7" s="152" t="s">
        <v>148</v>
      </c>
      <c r="B7" s="572" t="s">
        <v>395</v>
      </c>
      <c r="C7" s="572"/>
      <c r="D7" s="572"/>
    </row>
    <row r="8" spans="1:26" s="248" customFormat="1" ht="24" customHeight="1">
      <c r="A8" s="357" t="s">
        <v>14</v>
      </c>
      <c r="B8" s="574" t="s">
        <v>396</v>
      </c>
      <c r="C8" s="574"/>
      <c r="D8" s="574"/>
    </row>
    <row r="9" spans="1:26" s="248" customFormat="1" ht="23.25" customHeight="1">
      <c r="A9" s="355" t="s">
        <v>2</v>
      </c>
      <c r="B9" s="572" t="s">
        <v>397</v>
      </c>
      <c r="C9" s="572"/>
      <c r="D9" s="572"/>
    </row>
    <row r="10" spans="1:26" s="248" customFormat="1" ht="39" customHeight="1">
      <c r="A10" s="355" t="s">
        <v>3</v>
      </c>
      <c r="B10" s="572" t="s">
        <v>555</v>
      </c>
      <c r="C10" s="571"/>
      <c r="D10" s="571"/>
    </row>
    <row r="11" spans="1:26" ht="90" customHeight="1">
      <c r="A11" s="164"/>
      <c r="B11" s="249"/>
      <c r="C11" s="164"/>
      <c r="D11" s="170"/>
    </row>
    <row r="12" spans="1:26" s="51" customFormat="1" ht="18" customHeight="1">
      <c r="B12" s="358" t="s">
        <v>398</v>
      </c>
      <c r="C12" s="47"/>
      <c r="D12" s="358" t="s">
        <v>399</v>
      </c>
    </row>
    <row r="13" spans="1:26" ht="12" customHeight="1">
      <c r="A13" s="250">
        <v>4</v>
      </c>
      <c r="B13" s="353" t="s">
        <v>400</v>
      </c>
      <c r="C13" s="354"/>
      <c r="D13" s="354"/>
    </row>
    <row r="14" spans="1:26" ht="21.95" customHeight="1">
      <c r="A14" s="250">
        <v>5</v>
      </c>
      <c r="B14" s="570" t="s">
        <v>401</v>
      </c>
      <c r="C14" s="571"/>
      <c r="D14" s="571"/>
    </row>
    <row r="15" spans="1:26" ht="32.25" customHeight="1">
      <c r="A15" s="250">
        <v>6</v>
      </c>
      <c r="B15" s="570" t="s">
        <v>402</v>
      </c>
      <c r="C15" s="571"/>
      <c r="D15" s="571"/>
    </row>
  </sheetData>
  <sheetProtection sheet="1" formatCells="0"/>
  <mergeCells count="13">
    <mergeCell ref="A1:D1"/>
    <mergeCell ref="B2:D2"/>
    <mergeCell ref="B3:D3"/>
    <mergeCell ref="B4:D4"/>
    <mergeCell ref="B5:D5"/>
    <mergeCell ref="B14:D14"/>
    <mergeCell ref="B6:D6"/>
    <mergeCell ref="B15:D15"/>
    <mergeCell ref="S6:Z6"/>
    <mergeCell ref="B7:D7"/>
    <mergeCell ref="B8:D8"/>
    <mergeCell ref="B9:D9"/>
    <mergeCell ref="B10:D10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10"/>
  <sheetViews>
    <sheetView view="pageBreakPreview" zoomScale="120" zoomScaleSheetLayoutView="120" workbookViewId="0">
      <selection activeCell="D7" sqref="D7"/>
    </sheetView>
  </sheetViews>
  <sheetFormatPr defaultColWidth="9.140625" defaultRowHeight="12.75"/>
  <cols>
    <col min="1" max="1" width="2.140625" style="335" customWidth="1"/>
    <col min="2" max="2" width="50.7109375" style="335" customWidth="1"/>
    <col min="3" max="3" width="5.28515625" style="335" customWidth="1"/>
    <col min="4" max="4" width="50.7109375" style="335" customWidth="1"/>
    <col min="5" max="16384" width="9.140625" style="335"/>
  </cols>
  <sheetData>
    <row r="1" spans="1:5" s="333" customFormat="1" ht="17.25" customHeight="1">
      <c r="A1" s="579" t="s">
        <v>544</v>
      </c>
      <c r="B1" s="579"/>
      <c r="C1" s="579"/>
      <c r="D1" s="579"/>
    </row>
    <row r="2" spans="1:5" ht="60" customHeight="1">
      <c r="A2" s="334" t="s">
        <v>13</v>
      </c>
      <c r="B2" s="580" t="s">
        <v>488</v>
      </c>
      <c r="C2" s="580"/>
      <c r="D2" s="580"/>
    </row>
    <row r="3" spans="1:5" ht="37.15" customHeight="1">
      <c r="A3" s="334" t="s">
        <v>14</v>
      </c>
      <c r="B3" s="580" t="s">
        <v>551</v>
      </c>
      <c r="C3" s="580"/>
      <c r="D3" s="580"/>
    </row>
    <row r="4" spans="1:5" ht="24" customHeight="1">
      <c r="A4" s="334" t="s">
        <v>15</v>
      </c>
      <c r="B4" s="580" t="s">
        <v>477</v>
      </c>
      <c r="C4" s="580"/>
      <c r="D4" s="580"/>
    </row>
    <row r="5" spans="1:5" ht="46.5" customHeight="1">
      <c r="A5" s="334" t="s">
        <v>16</v>
      </c>
      <c r="B5" s="580" t="s">
        <v>489</v>
      </c>
      <c r="C5" s="580"/>
      <c r="D5" s="580"/>
    </row>
    <row r="6" spans="1:5" ht="16.899999999999999" customHeight="1">
      <c r="A6" s="581"/>
      <c r="B6" s="581"/>
      <c r="C6" s="581"/>
      <c r="D6" s="581"/>
    </row>
    <row r="7" spans="1:5" ht="90" customHeight="1">
      <c r="A7" s="336"/>
      <c r="B7" s="337"/>
      <c r="C7" s="336"/>
      <c r="D7" s="338"/>
    </row>
    <row r="8" spans="1:5" s="339" customFormat="1" ht="19.5">
      <c r="B8" s="324" t="s">
        <v>398</v>
      </c>
      <c r="C8" s="340"/>
      <c r="D8" s="324" t="s">
        <v>399</v>
      </c>
    </row>
    <row r="9" spans="1:5" ht="43.15" customHeight="1">
      <c r="A9" s="341">
        <v>6</v>
      </c>
      <c r="B9" s="578" t="s">
        <v>522</v>
      </c>
      <c r="C9" s="578"/>
      <c r="D9" s="578"/>
    </row>
    <row r="10" spans="1:5" ht="30" customHeight="1">
      <c r="A10" s="341">
        <v>7</v>
      </c>
      <c r="B10" s="578" t="s">
        <v>523</v>
      </c>
      <c r="C10" s="578"/>
      <c r="D10" s="578"/>
      <c r="E10" s="342"/>
    </row>
  </sheetData>
  <sheetProtection sheet="1" objects="1" scenarios="1"/>
  <mergeCells count="8">
    <mergeCell ref="B9:D9"/>
    <mergeCell ref="B10:D10"/>
    <mergeCell ref="A1:D1"/>
    <mergeCell ref="B2:D2"/>
    <mergeCell ref="B3:D3"/>
    <mergeCell ref="B4:D4"/>
    <mergeCell ref="B5:D5"/>
    <mergeCell ref="A6:D6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7"/>
  <dimension ref="A1:I29"/>
  <sheetViews>
    <sheetView showGridLines="0" view="pageBreakPreview" topLeftCell="A13" zoomScale="115" zoomScaleNormal="115" zoomScaleSheetLayoutView="115" zoomScalePageLayoutView="145" workbookViewId="0">
      <selection activeCell="K15" sqref="K15"/>
    </sheetView>
  </sheetViews>
  <sheetFormatPr defaultColWidth="9.140625" defaultRowHeight="12.75"/>
  <cols>
    <col min="1" max="2" width="3.7109375" style="164" customWidth="1"/>
    <col min="3" max="3" width="27.7109375" style="45" customWidth="1"/>
    <col min="4" max="4" width="20.7109375" style="45" customWidth="1"/>
    <col min="5" max="5" width="30.7109375" style="45" customWidth="1"/>
    <col min="6" max="6" width="14.7109375" style="45" customWidth="1"/>
    <col min="7" max="7" width="2.28515625" style="45" customWidth="1"/>
    <col min="8" max="8" width="6.7109375" style="45" customWidth="1"/>
    <col min="9" max="16384" width="9.140625" style="45"/>
  </cols>
  <sheetData>
    <row r="1" spans="1:7">
      <c r="F1" s="593" t="s">
        <v>224</v>
      </c>
      <c r="G1" s="594"/>
    </row>
    <row r="2" spans="1:7" s="50" customFormat="1" ht="30" customHeight="1">
      <c r="A2" s="475" t="s">
        <v>403</v>
      </c>
      <c r="B2" s="597"/>
      <c r="C2" s="597"/>
      <c r="D2" s="597"/>
      <c r="E2" s="597"/>
      <c r="F2" s="597"/>
      <c r="G2" s="597"/>
    </row>
    <row r="3" spans="1:7" s="50" customFormat="1" ht="48.75" customHeight="1">
      <c r="A3" s="441" t="s">
        <v>407</v>
      </c>
      <c r="B3" s="441"/>
      <c r="C3" s="441"/>
      <c r="D3" s="441"/>
      <c r="E3" s="441"/>
      <c r="F3" s="441"/>
      <c r="G3" s="441"/>
    </row>
    <row r="4" spans="1:7" s="50" customFormat="1" ht="30" customHeight="1">
      <c r="A4" s="47"/>
      <c r="B4" s="414" t="s">
        <v>406</v>
      </c>
      <c r="C4" s="414"/>
      <c r="D4" s="598">
        <f>I_IV!A30</f>
        <v>0</v>
      </c>
      <c r="E4" s="599"/>
      <c r="F4" s="343"/>
      <c r="G4" s="355"/>
    </row>
    <row r="5" spans="1:7" s="50" customFormat="1" ht="12" customHeight="1">
      <c r="A5" s="47"/>
      <c r="B5" s="240"/>
      <c r="C5" s="240"/>
      <c r="D5" s="240"/>
      <c r="E5" s="240"/>
      <c r="F5" s="240"/>
      <c r="G5" s="355"/>
    </row>
    <row r="6" spans="1:7" s="50" customFormat="1" ht="20.100000000000001" customHeight="1">
      <c r="A6" s="47"/>
      <c r="B6" s="602" t="s">
        <v>149</v>
      </c>
      <c r="C6" s="602"/>
      <c r="D6" s="603"/>
      <c r="E6" s="604"/>
      <c r="F6" s="253"/>
      <c r="G6" s="355"/>
    </row>
    <row r="7" spans="1:7" s="50" customFormat="1" ht="9.9499999999999993" customHeight="1">
      <c r="A7" s="47"/>
      <c r="B7" s="359"/>
      <c r="C7" s="359"/>
      <c r="D7" s="605"/>
      <c r="E7" s="606"/>
      <c r="F7" s="253"/>
      <c r="G7" s="355"/>
    </row>
    <row r="8" spans="1:7" s="50" customFormat="1" ht="12" customHeight="1">
      <c r="A8" s="47"/>
      <c r="B8" s="240"/>
      <c r="C8" s="240"/>
      <c r="D8" s="240"/>
      <c r="E8" s="240"/>
      <c r="F8" s="240"/>
      <c r="G8" s="355"/>
    </row>
    <row r="9" spans="1:7" s="50" customFormat="1" ht="30" customHeight="1">
      <c r="A9" s="46"/>
      <c r="B9" s="602" t="s">
        <v>405</v>
      </c>
      <c r="C9" s="602"/>
      <c r="D9" s="600" t="str">
        <f>I_IV!P72</f>
        <v>- 6935 - UM/</v>
      </c>
      <c r="E9" s="601"/>
      <c r="F9" s="254"/>
      <c r="G9" s="356"/>
    </row>
    <row r="10" spans="1:7" s="50" customFormat="1" ht="36" customHeight="1">
      <c r="A10" s="357" t="s">
        <v>150</v>
      </c>
      <c r="B10" s="357"/>
      <c r="C10" s="344"/>
      <c r="D10" s="187"/>
      <c r="E10" s="187"/>
      <c r="F10" s="187"/>
      <c r="G10" s="187"/>
    </row>
    <row r="11" spans="1:7" s="50" customFormat="1" ht="12" customHeight="1">
      <c r="A11" s="251" t="s">
        <v>233</v>
      </c>
      <c r="B11" s="607" t="s">
        <v>408</v>
      </c>
      <c r="C11" s="607"/>
      <c r="D11" s="607"/>
      <c r="E11" s="607"/>
      <c r="F11" s="607"/>
      <c r="G11" s="187"/>
    </row>
    <row r="12" spans="1:7" s="50" customFormat="1" ht="18" customHeight="1">
      <c r="A12" s="255"/>
      <c r="B12" s="607"/>
      <c r="C12" s="607"/>
      <c r="D12" s="607"/>
      <c r="E12" s="607"/>
      <c r="F12" s="607"/>
      <c r="G12" s="187"/>
    </row>
    <row r="13" spans="1:7" s="50" customFormat="1" ht="31.5" customHeight="1">
      <c r="A13" s="357"/>
      <c r="B13" s="607"/>
      <c r="C13" s="607"/>
      <c r="D13" s="607"/>
      <c r="E13" s="607"/>
      <c r="F13" s="607"/>
      <c r="G13" s="187"/>
    </row>
    <row r="14" spans="1:7" s="50" customFormat="1" ht="18" customHeight="1">
      <c r="A14" s="357"/>
      <c r="B14" s="357"/>
      <c r="C14" s="344"/>
      <c r="D14" s="187"/>
      <c r="E14" s="187"/>
      <c r="F14" s="187"/>
      <c r="G14" s="187"/>
    </row>
    <row r="15" spans="1:7" s="50" customFormat="1" ht="36" customHeight="1">
      <c r="A15" s="357"/>
      <c r="B15" s="116" t="s">
        <v>11</v>
      </c>
      <c r="C15" s="595" t="s">
        <v>412</v>
      </c>
      <c r="D15" s="596"/>
      <c r="E15" s="595" t="s">
        <v>413</v>
      </c>
      <c r="F15" s="596"/>
      <c r="G15" s="187"/>
    </row>
    <row r="16" spans="1:7" s="50" customFormat="1" ht="18" customHeight="1">
      <c r="A16" s="357"/>
      <c r="B16" s="347">
        <v>1</v>
      </c>
      <c r="C16" s="587"/>
      <c r="D16" s="588"/>
      <c r="E16" s="587"/>
      <c r="F16" s="588"/>
      <c r="G16" s="187"/>
    </row>
    <row r="17" spans="1:9" s="50" customFormat="1" ht="18" customHeight="1">
      <c r="A17" s="357"/>
      <c r="B17" s="347">
        <v>2</v>
      </c>
      <c r="C17" s="587"/>
      <c r="D17" s="588"/>
      <c r="E17" s="587"/>
      <c r="F17" s="588"/>
      <c r="G17" s="187"/>
    </row>
    <row r="18" spans="1:9" s="50" customFormat="1" ht="18" customHeight="1">
      <c r="A18" s="357"/>
      <c r="B18" s="347">
        <v>3</v>
      </c>
      <c r="C18" s="587"/>
      <c r="D18" s="588"/>
      <c r="E18" s="587"/>
      <c r="F18" s="588"/>
      <c r="G18" s="187"/>
    </row>
    <row r="19" spans="1:9" s="50" customFormat="1" ht="18" customHeight="1">
      <c r="A19" s="357"/>
      <c r="B19" s="347">
        <v>4</v>
      </c>
      <c r="C19" s="587"/>
      <c r="D19" s="588"/>
      <c r="E19" s="587"/>
      <c r="F19" s="588"/>
      <c r="G19" s="187"/>
    </row>
    <row r="20" spans="1:9" s="50" customFormat="1" ht="18" customHeight="1">
      <c r="A20" s="357"/>
      <c r="B20" s="347">
        <v>5</v>
      </c>
      <c r="C20" s="587"/>
      <c r="D20" s="588"/>
      <c r="E20" s="587"/>
      <c r="F20" s="588"/>
      <c r="G20" s="187"/>
    </row>
    <row r="21" spans="1:9" s="131" customFormat="1" ht="18" customHeight="1">
      <c r="A21" s="132"/>
      <c r="B21" s="347" t="s">
        <v>55</v>
      </c>
      <c r="C21" s="587"/>
      <c r="D21" s="588"/>
      <c r="E21" s="587"/>
      <c r="F21" s="588"/>
      <c r="G21" s="130"/>
    </row>
    <row r="22" spans="1:9" s="50" customFormat="1" ht="18" customHeight="1">
      <c r="A22" s="357"/>
      <c r="B22" s="126"/>
      <c r="C22" s="346"/>
      <c r="D22" s="346"/>
      <c r="E22" s="346"/>
      <c r="F22" s="346"/>
      <c r="G22" s="187"/>
      <c r="I22" s="366" t="s">
        <v>67</v>
      </c>
    </row>
    <row r="23" spans="1:9" s="50" customFormat="1" ht="12" customHeight="1">
      <c r="A23" s="251" t="s">
        <v>409</v>
      </c>
      <c r="B23" s="582" t="s">
        <v>410</v>
      </c>
      <c r="C23" s="582"/>
      <c r="D23" s="582"/>
      <c r="E23" s="582"/>
      <c r="F23" s="582"/>
      <c r="G23" s="187"/>
      <c r="I23" s="373" t="s">
        <v>68</v>
      </c>
    </row>
    <row r="24" spans="1:9" s="50" customFormat="1" ht="18" customHeight="1">
      <c r="A24" s="255"/>
      <c r="B24" s="582"/>
      <c r="C24" s="582"/>
      <c r="D24" s="582"/>
      <c r="E24" s="582"/>
      <c r="F24" s="582"/>
      <c r="G24" s="187"/>
    </row>
    <row r="25" spans="1:9" s="50" customFormat="1" ht="3" customHeight="1">
      <c r="A25" s="357"/>
      <c r="B25" s="582"/>
      <c r="C25" s="582"/>
      <c r="D25" s="582"/>
      <c r="E25" s="582"/>
      <c r="F25" s="582"/>
      <c r="G25" s="187"/>
    </row>
    <row r="26" spans="1:9" s="50" customFormat="1" ht="18" customHeight="1">
      <c r="A26" s="49"/>
      <c r="B26" s="49"/>
      <c r="C26" s="187"/>
      <c r="D26" s="187"/>
      <c r="E26" s="187"/>
      <c r="F26" s="187"/>
      <c r="G26" s="187"/>
      <c r="I26" s="373"/>
    </row>
    <row r="27" spans="1:9" s="50" customFormat="1" ht="99.95" customHeight="1">
      <c r="A27" s="49"/>
      <c r="B27" s="584"/>
      <c r="C27" s="585"/>
      <c r="D27" s="586"/>
      <c r="E27" s="589"/>
      <c r="F27" s="590"/>
    </row>
    <row r="28" spans="1:9" s="51" customFormat="1" ht="30" customHeight="1">
      <c r="A28" s="48"/>
      <c r="B28" s="592" t="s">
        <v>76</v>
      </c>
      <c r="C28" s="592"/>
      <c r="D28" s="592"/>
      <c r="E28" s="591" t="s">
        <v>187</v>
      </c>
      <c r="F28" s="591"/>
    </row>
    <row r="29" spans="1:9" ht="18" customHeight="1">
      <c r="A29" s="252" t="s">
        <v>411</v>
      </c>
      <c r="B29" s="583" t="s">
        <v>556</v>
      </c>
      <c r="C29" s="583"/>
      <c r="D29" s="583"/>
      <c r="E29" s="583"/>
      <c r="F29" s="583"/>
      <c r="G29" s="583"/>
    </row>
  </sheetData>
  <sheetProtection sheet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8"/>
  <dimension ref="A1:O24"/>
  <sheetViews>
    <sheetView showGridLines="0" showZeros="0" view="pageBreakPreview" zoomScaleSheetLayoutView="100" workbookViewId="0">
      <selection activeCell="S53" sqref="S53"/>
    </sheetView>
  </sheetViews>
  <sheetFormatPr defaultColWidth="9.140625" defaultRowHeight="12.75"/>
  <cols>
    <col min="1" max="1" width="3.5703125" style="76" customWidth="1"/>
    <col min="2" max="2" width="1.140625" style="76" customWidth="1"/>
    <col min="3" max="3" width="47.140625" style="76" customWidth="1"/>
    <col min="4" max="4" width="3.28515625" style="76" customWidth="1"/>
    <col min="5" max="5" width="13" style="272" customWidth="1"/>
    <col min="6" max="6" width="8.42578125" style="78" customWidth="1"/>
    <col min="7" max="7" width="16.5703125" style="78" customWidth="1"/>
    <col min="8" max="8" width="13" style="78" customWidth="1"/>
    <col min="9" max="9" width="18.42578125" style="78" customWidth="1"/>
    <col min="10" max="10" width="16.140625" style="78" customWidth="1"/>
    <col min="11" max="11" width="3.7109375" style="78" customWidth="1"/>
    <col min="12" max="12" width="6.7109375" style="76" customWidth="1"/>
    <col min="13" max="16384" width="9.140625" style="76"/>
  </cols>
  <sheetData>
    <row r="1" spans="1:15" ht="15" customHeight="1">
      <c r="A1" s="223"/>
      <c r="B1" s="223"/>
      <c r="C1" s="223"/>
      <c r="D1" s="223"/>
      <c r="E1" s="256"/>
      <c r="F1" s="257"/>
      <c r="G1" s="257"/>
      <c r="H1" s="257"/>
      <c r="I1" s="257"/>
      <c r="J1" s="623" t="s">
        <v>224</v>
      </c>
      <c r="K1" s="624"/>
    </row>
    <row r="2" spans="1:15" ht="11.25" customHeight="1">
      <c r="A2" s="625" t="s">
        <v>414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09" t="s">
        <v>434</v>
      </c>
      <c r="M2" s="609"/>
      <c r="N2" s="609"/>
      <c r="O2" s="609"/>
    </row>
    <row r="3" spans="1:15" ht="35.25" customHeight="1">
      <c r="A3" s="626" t="s">
        <v>478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09"/>
      <c r="M3" s="609"/>
      <c r="N3" s="609"/>
      <c r="O3" s="609"/>
    </row>
    <row r="4" spans="1:15" ht="18" customHeight="1">
      <c r="A4" s="258" t="s">
        <v>415</v>
      </c>
      <c r="B4" s="190"/>
      <c r="C4" s="259" t="s">
        <v>160</v>
      </c>
      <c r="D4" s="620"/>
      <c r="E4" s="621"/>
      <c r="F4" s="621"/>
      <c r="G4" s="621"/>
      <c r="H4" s="621"/>
      <c r="I4" s="621"/>
      <c r="J4" s="621"/>
      <c r="K4" s="622"/>
      <c r="L4" s="609"/>
      <c r="M4" s="609"/>
      <c r="N4" s="609"/>
      <c r="O4" s="609"/>
    </row>
    <row r="5" spans="1:15" ht="18" customHeight="1">
      <c r="A5" s="258" t="s">
        <v>175</v>
      </c>
      <c r="B5" s="190"/>
      <c r="C5" s="260" t="s">
        <v>416</v>
      </c>
      <c r="D5" s="620"/>
      <c r="E5" s="621"/>
      <c r="F5" s="621"/>
      <c r="G5" s="621"/>
      <c r="H5" s="621"/>
      <c r="I5" s="621"/>
      <c r="J5" s="621"/>
      <c r="K5" s="622"/>
    </row>
    <row r="6" spans="1:15" ht="18" customHeight="1">
      <c r="A6" s="258" t="s">
        <v>417</v>
      </c>
      <c r="B6" s="190"/>
      <c r="C6" s="260" t="s">
        <v>418</v>
      </c>
      <c r="D6" s="620"/>
      <c r="E6" s="621"/>
      <c r="F6" s="621"/>
      <c r="G6" s="621"/>
      <c r="H6" s="621"/>
      <c r="I6" s="621"/>
      <c r="J6" s="621"/>
      <c r="K6" s="622"/>
    </row>
    <row r="7" spans="1:15" ht="18" customHeight="1">
      <c r="A7" s="258" t="s">
        <v>419</v>
      </c>
      <c r="B7" s="190"/>
      <c r="C7" s="260" t="s">
        <v>420</v>
      </c>
      <c r="D7" s="618"/>
      <c r="E7" s="619"/>
      <c r="F7" s="619"/>
      <c r="G7" s="619"/>
      <c r="H7" s="261"/>
      <c r="I7" s="261"/>
      <c r="J7" s="261"/>
      <c r="K7" s="262"/>
    </row>
    <row r="8" spans="1:15" ht="18" customHeight="1">
      <c r="A8" s="258" t="s">
        <v>421</v>
      </c>
      <c r="B8" s="190"/>
      <c r="C8" s="260" t="s">
        <v>422</v>
      </c>
      <c r="D8" s="620"/>
      <c r="E8" s="621"/>
      <c r="F8" s="621"/>
      <c r="G8" s="621"/>
      <c r="H8" s="621"/>
      <c r="I8" s="621"/>
      <c r="J8" s="621"/>
      <c r="K8" s="622"/>
    </row>
    <row r="9" spans="1:15" ht="24" customHeight="1">
      <c r="A9" s="258" t="s">
        <v>423</v>
      </c>
      <c r="B9" s="190"/>
      <c r="C9" s="263" t="s">
        <v>424</v>
      </c>
      <c r="D9" s="620"/>
      <c r="E9" s="621"/>
      <c r="F9" s="621"/>
      <c r="G9" s="621"/>
      <c r="H9" s="621"/>
      <c r="I9" s="621"/>
      <c r="J9" s="621"/>
      <c r="K9" s="622"/>
    </row>
    <row r="10" spans="1:15" ht="62.25" customHeight="1">
      <c r="A10" s="241" t="s">
        <v>425</v>
      </c>
      <c r="B10" s="189"/>
      <c r="C10" s="188" t="s">
        <v>426</v>
      </c>
      <c r="D10" s="620"/>
      <c r="E10" s="621"/>
      <c r="F10" s="621"/>
      <c r="G10" s="621"/>
      <c r="H10" s="621"/>
      <c r="I10" s="621"/>
      <c r="J10" s="621"/>
      <c r="K10" s="622"/>
    </row>
    <row r="11" spans="1:15" s="265" customFormat="1" ht="18" customHeight="1">
      <c r="A11" s="240" t="s">
        <v>427</v>
      </c>
      <c r="B11" s="240"/>
      <c r="C11" s="402" t="s">
        <v>428</v>
      </c>
      <c r="D11" s="402"/>
      <c r="E11" s="402"/>
      <c r="F11" s="402"/>
      <c r="G11" s="402"/>
      <c r="H11" s="402"/>
      <c r="I11" s="402"/>
      <c r="J11" s="402"/>
      <c r="K11" s="402"/>
      <c r="L11" s="264"/>
    </row>
    <row r="12" spans="1:15" s="265" customFormat="1" ht="18" customHeight="1">
      <c r="A12" s="208"/>
      <c r="B12" s="266"/>
      <c r="C12" s="402" t="s">
        <v>155</v>
      </c>
      <c r="D12" s="402"/>
      <c r="E12" s="402"/>
      <c r="F12" s="402"/>
      <c r="G12" s="402"/>
      <c r="H12" s="402"/>
      <c r="I12" s="402"/>
      <c r="J12" s="402"/>
      <c r="K12" s="402"/>
      <c r="L12" s="264"/>
    </row>
    <row r="13" spans="1:15" s="265" customFormat="1" ht="18" customHeight="1">
      <c r="A13" s="208"/>
      <c r="B13" s="266"/>
      <c r="C13" s="402" t="s">
        <v>429</v>
      </c>
      <c r="D13" s="402"/>
      <c r="E13" s="402"/>
      <c r="F13" s="402"/>
      <c r="G13" s="402"/>
      <c r="H13" s="402"/>
      <c r="I13" s="402"/>
      <c r="J13" s="402"/>
      <c r="K13" s="402"/>
      <c r="L13" s="264"/>
    </row>
    <row r="14" spans="1:15" s="265" customFormat="1" ht="18" customHeight="1">
      <c r="A14" s="208"/>
      <c r="B14" s="266"/>
      <c r="C14" s="402" t="s">
        <v>156</v>
      </c>
      <c r="D14" s="402"/>
      <c r="E14" s="402"/>
      <c r="F14" s="402"/>
      <c r="G14" s="402"/>
      <c r="H14" s="402"/>
      <c r="I14" s="402"/>
      <c r="J14" s="402"/>
      <c r="K14" s="402"/>
      <c r="L14" s="264"/>
    </row>
    <row r="15" spans="1:15" s="265" customFormat="1" ht="18" customHeight="1">
      <c r="A15" s="208"/>
      <c r="B15" s="266"/>
      <c r="C15" s="402" t="s">
        <v>157</v>
      </c>
      <c r="D15" s="402"/>
      <c r="E15" s="402"/>
      <c r="F15" s="402"/>
      <c r="G15" s="402"/>
      <c r="H15" s="402"/>
      <c r="I15" s="402"/>
      <c r="J15" s="402"/>
      <c r="K15" s="402"/>
      <c r="L15" s="264"/>
    </row>
    <row r="16" spans="1:15" ht="18" customHeight="1">
      <c r="A16" s="208"/>
      <c r="B16" s="266"/>
      <c r="C16" s="180" t="s">
        <v>430</v>
      </c>
      <c r="D16" s="610"/>
      <c r="E16" s="610"/>
      <c r="F16" s="610"/>
      <c r="G16" s="610"/>
      <c r="H16" s="610"/>
      <c r="I16" s="610"/>
      <c r="J16" s="610"/>
      <c r="K16" s="610"/>
      <c r="L16" s="223"/>
    </row>
    <row r="17" spans="1:13" ht="18" customHeight="1">
      <c r="A17" s="208"/>
      <c r="B17" s="266"/>
      <c r="C17" s="402" t="s">
        <v>158</v>
      </c>
      <c r="D17" s="402"/>
      <c r="E17" s="402"/>
      <c r="F17" s="402"/>
      <c r="G17" s="402"/>
      <c r="H17" s="402"/>
      <c r="I17" s="402"/>
      <c r="J17" s="402"/>
      <c r="K17" s="402"/>
      <c r="L17" s="223"/>
    </row>
    <row r="18" spans="1:13" ht="18" customHeight="1">
      <c r="A18" s="208"/>
      <c r="B18" s="266"/>
      <c r="C18" s="402" t="s">
        <v>159</v>
      </c>
      <c r="D18" s="402"/>
      <c r="E18" s="402"/>
      <c r="F18" s="402"/>
      <c r="G18" s="402"/>
      <c r="H18" s="402"/>
      <c r="I18" s="402"/>
      <c r="J18" s="402"/>
      <c r="K18" s="402"/>
      <c r="L18" s="223"/>
    </row>
    <row r="19" spans="1:13" s="265" customFormat="1" ht="18" customHeight="1">
      <c r="A19" s="2"/>
      <c r="B19" s="204"/>
      <c r="C19" s="402" t="s">
        <v>431</v>
      </c>
      <c r="D19" s="402"/>
      <c r="E19" s="402"/>
      <c r="F19" s="402"/>
      <c r="G19" s="402"/>
      <c r="H19" s="402"/>
      <c r="I19" s="402"/>
      <c r="J19" s="402"/>
      <c r="K19" s="402"/>
      <c r="L19" s="264"/>
    </row>
    <row r="20" spans="1:13" s="265" customFormat="1" ht="18" customHeight="1">
      <c r="A20" s="208"/>
      <c r="B20" s="266"/>
      <c r="C20" s="610"/>
      <c r="D20" s="610"/>
      <c r="E20" s="610"/>
      <c r="F20" s="610"/>
      <c r="G20" s="610"/>
      <c r="H20" s="610"/>
      <c r="I20" s="610"/>
      <c r="J20" s="610"/>
      <c r="K20" s="610"/>
      <c r="L20" s="264"/>
    </row>
    <row r="21" spans="1:13" s="269" customFormat="1" ht="18" customHeight="1">
      <c r="A21" s="208"/>
      <c r="B21" s="267"/>
      <c r="C21" s="611"/>
      <c r="D21" s="611"/>
      <c r="E21" s="611"/>
      <c r="F21" s="611"/>
      <c r="G21" s="611"/>
      <c r="H21" s="611"/>
      <c r="I21" s="611"/>
      <c r="J21" s="611"/>
      <c r="K21" s="611"/>
      <c r="L21" s="268"/>
    </row>
    <row r="22" spans="1:13" s="265" customFormat="1" ht="18" customHeight="1">
      <c r="A22" s="264"/>
      <c r="B22" s="266"/>
      <c r="C22" s="270"/>
      <c r="D22" s="270"/>
      <c r="E22" s="270"/>
      <c r="F22" s="270"/>
      <c r="G22" s="270"/>
      <c r="H22" s="184"/>
      <c r="I22" s="184"/>
      <c r="J22" s="184"/>
      <c r="K22" s="184"/>
      <c r="L22" s="264"/>
      <c r="M22" s="96" t="s">
        <v>67</v>
      </c>
    </row>
    <row r="23" spans="1:13" s="265" customFormat="1" ht="78" customHeight="1">
      <c r="A23" s="612"/>
      <c r="B23" s="613"/>
      <c r="C23" s="613"/>
      <c r="D23" s="613"/>
      <c r="E23" s="614"/>
      <c r="F23" s="271"/>
      <c r="G23" s="615"/>
      <c r="H23" s="616"/>
      <c r="I23" s="616"/>
      <c r="J23" s="616"/>
      <c r="K23" s="617"/>
      <c r="L23" s="264"/>
      <c r="M23" s="128" t="s">
        <v>68</v>
      </c>
    </row>
    <row r="24" spans="1:13" ht="15" customHeight="1">
      <c r="A24" s="608" t="s">
        <v>398</v>
      </c>
      <c r="B24" s="608"/>
      <c r="C24" s="608"/>
      <c r="D24" s="608"/>
      <c r="E24" s="608"/>
      <c r="F24" s="223"/>
      <c r="G24" s="608" t="s">
        <v>399</v>
      </c>
      <c r="H24" s="608"/>
      <c r="I24" s="608"/>
      <c r="J24" s="608"/>
      <c r="K24" s="608"/>
      <c r="L24" s="223"/>
    </row>
  </sheetData>
  <sheetProtection sheet="1"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4E21DD9-1083-4F5E-8ED7-1C90ACAB15A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38</vt:i4>
      </vt:variant>
    </vt:vector>
  </HeadingPairs>
  <TitlesOfParts>
    <vt:vector size="51" baseType="lpstr">
      <vt:lpstr>I_IV</vt:lpstr>
      <vt:lpstr>V_WF</vt:lpstr>
      <vt:lpstr>VI_ZRF</vt:lpstr>
      <vt:lpstr>VII_Wskazn_VIII_Zobow</vt:lpstr>
      <vt:lpstr>IX_Info_Zalacz</vt:lpstr>
      <vt:lpstr>X_Osw_Benef</vt:lpstr>
      <vt:lpstr>XI_RODO_inni</vt:lpstr>
      <vt:lpstr>Zal_IX_A16</vt:lpstr>
      <vt:lpstr>Zal_IX_A17</vt:lpstr>
      <vt:lpstr>Zal_IX_A18</vt:lpstr>
      <vt:lpstr>Zal_IX_A19</vt:lpstr>
      <vt:lpstr>Zał_IX_B1_RODO</vt:lpstr>
      <vt:lpstr>Zal_IX_B3_RODO_pozyskani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X_Osw_Benef!Obszar_wydruku</vt:lpstr>
      <vt:lpstr>XI_RODO_inni!Obszar_wydruku</vt:lpstr>
      <vt:lpstr>Zal_IX_A16!Obszar_wydruku</vt:lpstr>
      <vt:lpstr>Zal_IX_A17!Obszar_wydruku</vt:lpstr>
      <vt:lpstr>Zal_IX_A18!Obszar_wydruku</vt:lpstr>
      <vt:lpstr>Zal_IX_A19!Obszar_wydruku</vt:lpstr>
      <vt:lpstr>Zal_IX_B3_RODO_pozyskani!Obszar_wydruku</vt:lpstr>
      <vt:lpstr>Zał_IX_B1_RODO!Obszar_wydruku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Admin</cp:lastModifiedBy>
  <cp:lastPrinted>2022-07-05T06:56:39Z</cp:lastPrinted>
  <dcterms:created xsi:type="dcterms:W3CDTF">2007-12-11T11:05:19Z</dcterms:created>
  <dcterms:modified xsi:type="dcterms:W3CDTF">2023-10-02T10:50:50Z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66a0535c-7e8e-4c83-8b0a-a5754904af0e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